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rcobugliani/Desktop/"/>
    </mc:Choice>
  </mc:AlternateContent>
  <xr:revisionPtr revIDLastSave="0" documentId="8_{BE312906-B772-ED4A-BDBE-452E6ED41587}" xr6:coauthVersionLast="45" xr6:coauthVersionMax="45" xr10:uidLastSave="{00000000-0000-0000-0000-000000000000}"/>
  <bookViews>
    <workbookView xWindow="1140" yWindow="460" windowWidth="29240" windowHeight="15980" tabRatio="500" xr2:uid="{00000000-000D-0000-FFFF-FFFF00000000}"/>
  </bookViews>
  <sheets>
    <sheet name="scelgo REPAS" sheetId="2" r:id="rId1"/>
    <sheet name="foglio calcoli" sheetId="1" state="hidden" r:id="rId2"/>
    <sheet name="Foglio2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" l="1"/>
  <c r="E5" i="1" s="1"/>
  <c r="G5" i="1" s="1"/>
  <c r="C7" i="1"/>
  <c r="M7" i="1" s="1"/>
  <c r="C9" i="1"/>
  <c r="G9" i="1" s="1"/>
  <c r="C11" i="1"/>
  <c r="G11" i="1" s="1"/>
  <c r="C7" i="2"/>
  <c r="B58" i="1"/>
  <c r="B60" i="1"/>
  <c r="M3" i="1"/>
  <c r="C38" i="1" s="1"/>
  <c r="C48" i="1"/>
  <c r="L18" i="1"/>
  <c r="L17" i="1"/>
  <c r="L16" i="1"/>
  <c r="L15" i="1"/>
  <c r="I27" i="1"/>
  <c r="G7" i="1" l="1"/>
  <c r="I11" i="1"/>
  <c r="C42" i="1"/>
  <c r="C56" i="1"/>
  <c r="M56" i="1" s="1"/>
  <c r="M38" i="1"/>
  <c r="S7" i="1"/>
  <c r="M40" i="1"/>
  <c r="Q7" i="1"/>
  <c r="G13" i="1"/>
  <c r="C13" i="1"/>
  <c r="M5" i="1"/>
  <c r="O5" i="1" s="1"/>
  <c r="Q5" i="1" s="1"/>
  <c r="M11" i="1"/>
  <c r="I9" i="1"/>
  <c r="I7" i="1"/>
  <c r="M9" i="1"/>
  <c r="C44" i="1"/>
  <c r="C60" i="1" s="1"/>
  <c r="C40" i="1"/>
  <c r="C46" i="1" l="1"/>
  <c r="I48" i="1" s="1"/>
  <c r="I50" i="1" s="1"/>
  <c r="C23" i="2" s="1"/>
  <c r="C35" i="2" s="1"/>
  <c r="M60" i="1"/>
  <c r="Q11" i="1"/>
  <c r="M44" i="1"/>
  <c r="M58" i="1" s="1"/>
  <c r="S11" i="1"/>
  <c r="M13" i="1"/>
  <c r="C15" i="1"/>
  <c r="I5" i="1"/>
  <c r="I13" i="1" s="1"/>
  <c r="C58" i="1"/>
  <c r="I63" i="1" s="1"/>
  <c r="C25" i="2" s="1"/>
  <c r="C37" i="2" s="1"/>
  <c r="Q9" i="1"/>
  <c r="M42" i="1"/>
  <c r="M48" i="1" s="1"/>
  <c r="S48" i="1" s="1"/>
  <c r="S50" i="1" s="1"/>
  <c r="D23" i="2" s="1"/>
  <c r="D35" i="2" s="1"/>
  <c r="F35" i="2" s="1"/>
  <c r="S9" i="1"/>
  <c r="G17" i="1"/>
  <c r="C16" i="1" l="1"/>
  <c r="S51" i="1"/>
  <c r="F23" i="2" s="1"/>
  <c r="M46" i="1"/>
  <c r="G18" i="1"/>
  <c r="Q13" i="1"/>
  <c r="S5" i="1"/>
  <c r="S13" i="1" s="1"/>
  <c r="M15" i="1"/>
  <c r="M16" i="1" s="1"/>
  <c r="I15" i="1"/>
  <c r="S63" i="1"/>
  <c r="D25" i="2" s="1"/>
  <c r="D37" i="2" s="1"/>
  <c r="F37" i="2" s="1"/>
  <c r="G22" i="1" l="1"/>
  <c r="M17" i="1"/>
  <c r="M18" i="1" s="1"/>
  <c r="C17" i="1"/>
  <c r="G20" i="1"/>
  <c r="S15" i="1"/>
  <c r="Q17" i="1"/>
  <c r="S64" i="1"/>
  <c r="I16" i="1"/>
  <c r="S65" i="1" l="1"/>
  <c r="F25" i="2"/>
  <c r="S16" i="1"/>
  <c r="M22" i="1"/>
  <c r="M24" i="1" s="1"/>
  <c r="M20" i="1"/>
  <c r="I17" i="1"/>
  <c r="C18" i="1"/>
  <c r="Q18" i="1"/>
  <c r="C22" i="1" l="1"/>
  <c r="C24" i="1" s="1"/>
  <c r="S17" i="1"/>
  <c r="S18" i="1" s="1"/>
  <c r="S20" i="1" s="1"/>
  <c r="Q20" i="1"/>
  <c r="D21" i="2" s="1"/>
  <c r="D33" i="2" s="1"/>
  <c r="I18" i="1"/>
  <c r="I20" i="1"/>
  <c r="C21" i="2" s="1"/>
  <c r="C20" i="1"/>
  <c r="Q22" i="1"/>
  <c r="S22" i="1"/>
  <c r="F21" i="2" l="1"/>
  <c r="C33" i="2"/>
  <c r="F33" i="2" s="1"/>
  <c r="I22" i="1"/>
  <c r="I24" i="1" s="1"/>
  <c r="C19" i="2" s="1"/>
  <c r="C31" i="2" s="1"/>
  <c r="S24" i="1"/>
  <c r="D19" i="2" s="1"/>
  <c r="D31" i="2" s="1"/>
  <c r="F31" i="2" l="1"/>
  <c r="S26" i="1"/>
  <c r="I26" i="1"/>
  <c r="S27" i="1" l="1"/>
  <c r="F19" i="2" s="1"/>
</calcChain>
</file>

<file path=xl/sharedStrings.xml><?xml version="1.0" encoding="utf-8"?>
<sst xmlns="http://schemas.openxmlformats.org/spreadsheetml/2006/main" count="103" uniqueCount="53">
  <si>
    <t>IN BUSTA PAGA</t>
  </si>
  <si>
    <t>BUONO PASTO</t>
  </si>
  <si>
    <t>NO TAX AREA</t>
  </si>
  <si>
    <t>TAX AREA OLTRE 5,29€</t>
  </si>
  <si>
    <t>CLIENTE:</t>
  </si>
  <si>
    <t>PIPPO SRL</t>
  </si>
  <si>
    <t>VALORE NOMINALE UNITARIO:</t>
  </si>
  <si>
    <t># DIPENDENTI</t>
  </si>
  <si>
    <t># GIORNI MESE</t>
  </si>
  <si>
    <t># MESI</t>
  </si>
  <si>
    <t>TOT. INVESTIMENTO PRIMA TASSE:</t>
  </si>
  <si>
    <t>Ratei 13.ma, 14.ma, ferie, TFR*</t>
  </si>
  <si>
    <t>ONERI PREVIDENZIALI*</t>
  </si>
  <si>
    <t>IRAP</t>
  </si>
  <si>
    <t>IRES SU IRAP</t>
  </si>
  <si>
    <t>TOTALE SPESA</t>
  </si>
  <si>
    <t>* le percentuali sono medie e che il valore esatto dipende dal CCNL</t>
  </si>
  <si>
    <t>ISTRUZIONI</t>
  </si>
  <si>
    <t>Modificare secondo le necessità aziendali SOLO le celle bordeux.</t>
  </si>
  <si>
    <t>In automatico il file si modificherà per identificare il saving potenziale dell’azienda</t>
  </si>
  <si>
    <t>SUB TOT</t>
  </si>
  <si>
    <t>VANTAGGIO BPE su BPC</t>
  </si>
  <si>
    <t>TAX AREA OLTRE 7€</t>
  </si>
  <si>
    <t>TOT BUONI PASTO</t>
  </si>
  <si>
    <t>C02 CARD BPE</t>
  </si>
  <si>
    <t>KG C02 BPC UNIT</t>
  </si>
  <si>
    <t>RIDUZIONE KG Co2 IMPATTO BPE su BPC</t>
  </si>
  <si>
    <t>TEMPO RISPARMIATO DISTR (MIN)</t>
  </si>
  <si>
    <t>TEMPO RISPARMIATO RAP (MIN)</t>
  </si>
  <si>
    <t>REFILL</t>
  </si>
  <si>
    <t>TEMPO RISPARMIATO ADD/ODA/RAP (MIN)</t>
  </si>
  <si>
    <t>MINUTI</t>
  </si>
  <si>
    <t>RIDUZIONE MIN BPE su BPC</t>
  </si>
  <si>
    <t>RIDUZIONE ORE BPE su BPC</t>
  </si>
  <si>
    <t>VANTAGGIO AZIENDA VS Cedolino</t>
  </si>
  <si>
    <t>IMPATTO KG Co2</t>
  </si>
  <si>
    <t>SCELGO</t>
  </si>
  <si>
    <t>NUMERO DIPENDENTI</t>
  </si>
  <si>
    <t>MESI</t>
  </si>
  <si>
    <t>GIORNI/MESE</t>
  </si>
  <si>
    <t>VALORE UNITARIO</t>
  </si>
  <si>
    <t>BPC</t>
  </si>
  <si>
    <t>BPE</t>
  </si>
  <si>
    <t>SPESA FISCALE</t>
  </si>
  <si>
    <t>IMPATTO KG CO2</t>
  </si>
  <si>
    <t>TEMPO PER GESTIONE (MIN)</t>
  </si>
  <si>
    <t>%BP CARTACEO</t>
  </si>
  <si>
    <t>%BP ELETTRONICO</t>
  </si>
  <si>
    <t>INSERISCI I DATI NELLE CELLE IN BLU E CALCOLA IL RISPARMIO</t>
  </si>
  <si>
    <t>IL RISPARMIO POTENZIALE BPE Vs BPC</t>
  </si>
  <si>
    <t>RISPARMIO</t>
  </si>
  <si>
    <t>IL TUO IMPATTO</t>
  </si>
  <si>
    <t>IMPATTO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</si>
</sst>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[$€-2]\ #,##0.00;[Red]\-[$€-2]\ #,##0.00"/>
    <numFmt numFmtId="166" formatCode="_-* #,##0.0\ _€_-;\-* #,##0.0\ _€_-;_-* &quot;-&quot;??\ _€_-;_-@_-"/>
    <numFmt numFmtId="167" formatCode="_-* #,##0\ _€_-;\-* #,##0\ _€_-;_-* &quot;-&quot;??\ _€_-;_-@_-"/>
    <numFmt numFmtId="168" formatCode="_-* #,##0.0000\ _€_-;\-* #,##0.0000\ _€_-;_-* &quot;-&quot;??\ _€_-;_-@_-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.5"/>
      <color rgb="FF000080"/>
      <name val="Arial"/>
      <family val="2"/>
    </font>
    <font>
      <sz val="12"/>
      <color rgb="FF000080"/>
      <name val="Lato Black"/>
      <family val="2"/>
    </font>
    <font>
      <sz val="12"/>
      <color rgb="FFFFFF00"/>
      <name val="Lato Black"/>
      <family val="2"/>
    </font>
    <font>
      <sz val="12"/>
      <color theme="1"/>
      <name val="Lato Black"/>
      <family val="2"/>
    </font>
    <font>
      <sz val="12"/>
      <color rgb="FFFFFFFF"/>
      <name val="Lato Black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Lato Black"/>
      <family val="2"/>
    </font>
    <font>
      <sz val="8"/>
      <name val="Calibri"/>
      <family val="2"/>
      <scheme val="minor"/>
    </font>
    <font>
      <sz val="48"/>
      <color theme="4"/>
      <name val="Lato Black"/>
      <family val="2"/>
    </font>
    <font>
      <sz val="12"/>
      <color theme="0" tint="-0.499984740745262"/>
      <name val="Lato Black"/>
      <family val="2"/>
    </font>
    <font>
      <sz val="12"/>
      <color theme="4"/>
      <name val="Lato Black"/>
      <family val="2"/>
    </font>
    <font>
      <sz val="16"/>
      <color theme="4"/>
      <name val="Lato Black"/>
      <family val="2"/>
    </font>
    <font>
      <i/>
      <sz val="12"/>
      <color theme="1"/>
      <name val="Lato Black"/>
      <family val="2"/>
    </font>
    <font>
      <sz val="12"/>
      <color theme="1"/>
      <name val="Lato Black"/>
      <family val="2"/>
    </font>
    <font>
      <sz val="18"/>
      <color rgb="FFCA0059"/>
      <name val="Lato Black"/>
      <family val="2"/>
    </font>
    <font>
      <sz val="12"/>
      <color theme="0" tint="-0.499984740745262"/>
      <name val="Lato Black"/>
      <family val="2"/>
    </font>
    <font>
      <sz val="12"/>
      <color theme="0"/>
      <name val="Lato Black"/>
      <family val="2"/>
    </font>
  </fonts>
  <fills count="8">
    <fill>
      <patternFill patternType="none"/>
    </fill>
    <fill>
      <patternFill patternType="gray125"/>
    </fill>
    <fill>
      <patternFill patternType="solid">
        <fgColor rgb="FFCC0066"/>
        <bgColor indexed="64"/>
      </patternFill>
    </fill>
    <fill>
      <patternFill patternType="solid">
        <fgColor rgb="FFAEC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A035C"/>
        <bgColor indexed="64"/>
      </patternFill>
    </fill>
  </fills>
  <borders count="12">
    <border>
      <left/>
      <right/>
      <top/>
      <bottom/>
      <diagonal/>
    </border>
    <border>
      <left style="double">
        <color rgb="FF000080"/>
      </left>
      <right/>
      <top style="double">
        <color rgb="FF000080"/>
      </top>
      <bottom/>
      <diagonal/>
    </border>
    <border>
      <left/>
      <right style="double">
        <color rgb="FF000080"/>
      </right>
      <top style="double">
        <color rgb="FF000080"/>
      </top>
      <bottom/>
      <diagonal/>
    </border>
    <border>
      <left/>
      <right/>
      <top style="double">
        <color rgb="FF000080"/>
      </top>
      <bottom/>
      <diagonal/>
    </border>
    <border>
      <left style="double">
        <color rgb="FF000080"/>
      </left>
      <right/>
      <top/>
      <bottom style="double">
        <color rgb="FF000080"/>
      </bottom>
      <diagonal/>
    </border>
    <border>
      <left/>
      <right style="double">
        <color rgb="FF000080"/>
      </right>
      <top/>
      <bottom style="double">
        <color rgb="FF000080"/>
      </bottom>
      <diagonal/>
    </border>
    <border>
      <left/>
      <right/>
      <top/>
      <bottom style="double">
        <color rgb="FF000080"/>
      </bottom>
      <diagonal/>
    </border>
    <border>
      <left style="double">
        <color rgb="FF000080"/>
      </left>
      <right style="double">
        <color rgb="FF000080"/>
      </right>
      <top style="double">
        <color rgb="FF000080"/>
      </top>
      <bottom/>
      <diagonal/>
    </border>
    <border>
      <left style="double">
        <color rgb="FF000080"/>
      </left>
      <right style="double">
        <color rgb="FF000080"/>
      </right>
      <top/>
      <bottom/>
      <diagonal/>
    </border>
    <border>
      <left style="double">
        <color rgb="FF000080"/>
      </left>
      <right/>
      <top/>
      <bottom/>
      <diagonal/>
    </border>
    <border>
      <left/>
      <right style="double">
        <color rgb="FF000080"/>
      </right>
      <top/>
      <bottom/>
      <diagonal/>
    </border>
    <border>
      <left style="double">
        <color rgb="FF000080"/>
      </left>
      <right style="double">
        <color rgb="FF000080"/>
      </right>
      <top/>
      <bottom style="double">
        <color rgb="FF000080"/>
      </bottom>
      <diagonal/>
    </border>
  </borders>
  <cellStyleXfs count="156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98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165" fontId="3" fillId="3" borderId="5" xfId="0" applyNumberFormat="1" applyFont="1" applyFill="1" applyBorder="1" applyAlignment="1">
      <alignment horizontal="righ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2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9" xfId="0" applyFont="1" applyBorder="1" applyAlignment="1">
      <alignment horizontal="left" wrapText="1"/>
    </xf>
    <xf numFmtId="165" fontId="3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wrapText="1"/>
    </xf>
    <xf numFmtId="165" fontId="3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horizontal="left" wrapText="1"/>
    </xf>
    <xf numFmtId="167" fontId="5" fillId="0" borderId="0" xfId="1" applyNumberFormat="1" applyFont="1" applyAlignment="1">
      <alignment horizontal="left" wrapText="1"/>
    </xf>
    <xf numFmtId="167" fontId="3" fillId="0" borderId="0" xfId="1" applyNumberFormat="1" applyFont="1" applyAlignment="1">
      <alignment horizontal="left" wrapText="1"/>
    </xf>
    <xf numFmtId="167" fontId="3" fillId="0" borderId="0" xfId="1" applyNumberFormat="1" applyFont="1" applyAlignment="1">
      <alignment horizontal="right" wrapText="1"/>
    </xf>
    <xf numFmtId="167" fontId="3" fillId="0" borderId="10" xfId="1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165" fontId="3" fillId="0" borderId="10" xfId="0" applyNumberFormat="1" applyFont="1" applyFill="1" applyBorder="1" applyAlignment="1">
      <alignment horizontal="right" wrapText="1"/>
    </xf>
    <xf numFmtId="165" fontId="3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right" wrapText="1"/>
    </xf>
    <xf numFmtId="0" fontId="3" fillId="0" borderId="0" xfId="0" applyFont="1" applyFill="1" applyAlignment="1">
      <alignment horizontal="right" wrapText="1"/>
    </xf>
    <xf numFmtId="10" fontId="3" fillId="0" borderId="9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left" wrapText="1"/>
    </xf>
    <xf numFmtId="0" fontId="4" fillId="5" borderId="2" xfId="0" applyFont="1" applyFill="1" applyBorder="1" applyAlignment="1">
      <alignment horizontal="center" wrapText="1"/>
    </xf>
    <xf numFmtId="167" fontId="3" fillId="0" borderId="10" xfId="1" applyNumberFormat="1" applyFont="1" applyFill="1" applyBorder="1" applyAlignment="1">
      <alignment horizontal="right" wrapText="1"/>
    </xf>
    <xf numFmtId="168" fontId="3" fillId="0" borderId="10" xfId="1" applyNumberFormat="1" applyFont="1" applyFill="1" applyBorder="1" applyAlignment="1">
      <alignment horizontal="right" wrapText="1"/>
    </xf>
    <xf numFmtId="164" fontId="3" fillId="3" borderId="5" xfId="1" applyFont="1" applyFill="1" applyBorder="1" applyAlignment="1">
      <alignment horizontal="right" wrapText="1"/>
    </xf>
    <xf numFmtId="0" fontId="0" fillId="0" borderId="0" xfId="0" applyFill="1"/>
    <xf numFmtId="165" fontId="9" fillId="2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left" wrapText="1"/>
    </xf>
    <xf numFmtId="0" fontId="9" fillId="2" borderId="10" xfId="0" applyFont="1" applyFill="1" applyBorder="1" applyAlignment="1">
      <alignment horizontal="right" wrapText="1"/>
    </xf>
    <xf numFmtId="10" fontId="9" fillId="2" borderId="9" xfId="0" applyNumberFormat="1" applyFont="1" applyFill="1" applyBorder="1" applyAlignment="1">
      <alignment horizontal="right" wrapText="1"/>
    </xf>
    <xf numFmtId="164" fontId="5" fillId="0" borderId="9" xfId="1" applyFont="1" applyBorder="1" applyAlignment="1">
      <alignment horizontal="left" wrapText="1"/>
    </xf>
    <xf numFmtId="164" fontId="3" fillId="0" borderId="10" xfId="1" applyFont="1" applyFill="1" applyBorder="1" applyAlignment="1">
      <alignment horizontal="right" wrapText="1"/>
    </xf>
    <xf numFmtId="0" fontId="5" fillId="0" borderId="9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Border="1" applyAlignment="1">
      <alignment horizontal="left" wrapText="1"/>
    </xf>
    <xf numFmtId="0" fontId="5" fillId="4" borderId="0" xfId="0" applyFont="1" applyFill="1" applyProtection="1"/>
    <xf numFmtId="0" fontId="12" fillId="4" borderId="0" xfId="0" applyFont="1" applyFill="1" applyProtection="1"/>
    <xf numFmtId="9" fontId="13" fillId="0" borderId="0" xfId="3" applyFont="1" applyFill="1" applyProtection="1"/>
    <xf numFmtId="0" fontId="11" fillId="4" borderId="0" xfId="0" applyFont="1" applyFill="1" applyAlignment="1" applyProtection="1">
      <alignment vertical="center"/>
    </xf>
    <xf numFmtId="44" fontId="9" fillId="6" borderId="0" xfId="2" applyFont="1" applyFill="1" applyProtection="1">
      <protection locked="0"/>
    </xf>
    <xf numFmtId="9" fontId="9" fillId="6" borderId="0" xfId="3" applyFont="1" applyFill="1" applyProtection="1">
      <protection locked="0"/>
    </xf>
    <xf numFmtId="167" fontId="9" fillId="6" borderId="0" xfId="1" applyNumberFormat="1" applyFont="1" applyFill="1" applyProtection="1">
      <protection locked="0"/>
    </xf>
    <xf numFmtId="167" fontId="9" fillId="4" borderId="0" xfId="1" applyNumberFormat="1" applyFont="1" applyFill="1" applyProtection="1">
      <protection locked="0"/>
    </xf>
    <xf numFmtId="0" fontId="15" fillId="4" borderId="0" xfId="0" applyFont="1" applyFill="1" applyProtection="1">
      <protection locked="0"/>
    </xf>
    <xf numFmtId="0" fontId="17" fillId="4" borderId="0" xfId="0" applyFont="1" applyFill="1" applyAlignment="1">
      <alignment vertical="center"/>
    </xf>
    <xf numFmtId="0" fontId="16" fillId="4" borderId="0" xfId="0" applyFont="1" applyFill="1"/>
    <xf numFmtId="0" fontId="18" fillId="4" borderId="0" xfId="0" applyFont="1" applyFill="1"/>
    <xf numFmtId="0" fontId="18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44" fontId="19" fillId="7" borderId="0" xfId="2" applyFont="1" applyFill="1" applyAlignment="1" applyProtection="1">
      <alignment horizontal="center"/>
    </xf>
    <xf numFmtId="44" fontId="18" fillId="4" borderId="0" xfId="2" applyFont="1" applyFill="1" applyAlignment="1" applyProtection="1">
      <alignment horizontal="center"/>
    </xf>
    <xf numFmtId="166" fontId="18" fillId="4" borderId="0" xfId="0" applyNumberFormat="1" applyFont="1" applyFill="1"/>
    <xf numFmtId="166" fontId="16" fillId="4" borderId="0" xfId="0" applyNumberFormat="1" applyFont="1" applyFill="1"/>
    <xf numFmtId="166" fontId="19" fillId="7" borderId="0" xfId="1" applyNumberFormat="1" applyFont="1" applyFill="1" applyAlignment="1" applyProtection="1">
      <alignment horizontal="center"/>
    </xf>
    <xf numFmtId="167" fontId="18" fillId="4" borderId="0" xfId="0" applyNumberFormat="1" applyFont="1" applyFill="1"/>
    <xf numFmtId="167" fontId="19" fillId="7" borderId="0" xfId="1" applyNumberFormat="1" applyFont="1" applyFill="1" applyAlignment="1" applyProtection="1">
      <alignment horizontal="center"/>
    </xf>
    <xf numFmtId="0" fontId="17" fillId="4" borderId="0" xfId="0" applyFont="1" applyFill="1" applyAlignment="1">
      <alignment horizontal="center" vertical="center"/>
    </xf>
    <xf numFmtId="44" fontId="18" fillId="4" borderId="0" xfId="2" applyFont="1" applyFill="1" applyProtection="1"/>
    <xf numFmtId="166" fontId="18" fillId="4" borderId="0" xfId="1" applyNumberFormat="1" applyFont="1" applyFill="1" applyProtection="1"/>
    <xf numFmtId="166" fontId="16" fillId="4" borderId="0" xfId="1" applyNumberFormat="1" applyFont="1" applyFill="1" applyProtection="1"/>
    <xf numFmtId="167" fontId="18" fillId="4" borderId="0" xfId="1" applyNumberFormat="1" applyFont="1" applyFill="1" applyProtection="1"/>
    <xf numFmtId="0" fontId="14" fillId="4" borderId="0" xfId="0" applyFont="1" applyFill="1" applyAlignment="1" applyProtection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wrapText="1"/>
    </xf>
  </cellXfs>
  <cellStyles count="156"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6" builtinId="8" hidden="1"/>
    <cellStyle name="Collegamento ipertestuale" xfId="68" builtinId="8" hidden="1"/>
    <cellStyle name="Collegamento ipertestuale" xfId="70" builtinId="8" hidden="1"/>
    <cellStyle name="Collegamento ipertestuale" xfId="72" builtinId="8" hidden="1"/>
    <cellStyle name="Collegamento ipertestuale" xfId="74" builtinId="8" hidden="1"/>
    <cellStyle name="Collegamento ipertestuale" xfId="76" builtinId="8" hidden="1"/>
    <cellStyle name="Collegamento ipertestuale" xfId="78" builtinId="8" hidden="1"/>
    <cellStyle name="Collegamento ipertestuale" xfId="80" builtinId="8" hidden="1"/>
    <cellStyle name="Collegamento ipertestuale" xfId="82" builtinId="8" hidden="1"/>
    <cellStyle name="Collegamento ipertestuale" xfId="84" builtinId="8" hidden="1"/>
    <cellStyle name="Collegamento ipertestuale" xfId="86" builtinId="8" hidden="1"/>
    <cellStyle name="Collegamento ipertestuale" xfId="88" builtinId="8" hidden="1"/>
    <cellStyle name="Collegamento ipertestuale" xfId="90" builtinId="8" hidden="1"/>
    <cellStyle name="Collegamento ipertestuale" xfId="92" builtinId="8" hidden="1"/>
    <cellStyle name="Collegamento ipertestuale" xfId="94" builtinId="8" hidden="1"/>
    <cellStyle name="Collegamento ipertestuale" xfId="96" builtinId="8" hidden="1"/>
    <cellStyle name="Collegamento ipertestuale" xfId="98" builtinId="8" hidden="1"/>
    <cellStyle name="Collegamento ipertestuale" xfId="100" builtinId="8" hidden="1"/>
    <cellStyle name="Collegamento ipertestuale" xfId="102" builtinId="8" hidden="1"/>
    <cellStyle name="Collegamento ipertestuale" xfId="104" builtinId="8" hidden="1"/>
    <cellStyle name="Collegamento ipertestuale" xfId="106" builtinId="8" hidden="1"/>
    <cellStyle name="Collegamento ipertestuale" xfId="108" builtinId="8" hidden="1"/>
    <cellStyle name="Collegamento ipertestuale" xfId="110" builtinId="8" hidden="1"/>
    <cellStyle name="Collegamento ipertestuale" xfId="112" builtinId="8" hidden="1"/>
    <cellStyle name="Collegamento ipertestuale" xfId="114" builtinId="8" hidden="1"/>
    <cellStyle name="Collegamento ipertestuale" xfId="116" builtinId="8" hidden="1"/>
    <cellStyle name="Collegamento ipertestuale" xfId="118" builtinId="8" hidden="1"/>
    <cellStyle name="Collegamento ipertestuale" xfId="120" builtinId="8" hidden="1"/>
    <cellStyle name="Collegamento ipertestuale" xfId="122" builtinId="8" hidden="1"/>
    <cellStyle name="Collegamento ipertestuale" xfId="124" builtinId="8" hidden="1"/>
    <cellStyle name="Collegamento ipertestuale" xfId="126" builtinId="8" hidden="1"/>
    <cellStyle name="Collegamento ipertestuale" xfId="128" builtinId="8" hidden="1"/>
    <cellStyle name="Collegamento ipertestuale" xfId="130" builtinId="8" hidden="1"/>
    <cellStyle name="Collegamento ipertestuale" xfId="132" builtinId="8" hidden="1"/>
    <cellStyle name="Collegamento ipertestuale" xfId="134" builtinId="8" hidden="1"/>
    <cellStyle name="Collegamento ipertestuale" xfId="136" builtinId="8" hidden="1"/>
    <cellStyle name="Collegamento ipertestuale" xfId="138" builtinId="8" hidden="1"/>
    <cellStyle name="Collegamento ipertestuale" xfId="140" builtinId="8" hidden="1"/>
    <cellStyle name="Collegamento ipertestuale" xfId="142" builtinId="8" hidden="1"/>
    <cellStyle name="Collegamento ipertestuale" xfId="144" builtinId="8" hidden="1"/>
    <cellStyle name="Collegamento ipertestuale" xfId="146" builtinId="8" hidden="1"/>
    <cellStyle name="Collegamento ipertestuale" xfId="148" builtinId="8" hidden="1"/>
    <cellStyle name="Collegamento ipertestuale" xfId="150" builtinId="8" hidden="1"/>
    <cellStyle name="Collegamento ipertestuale" xfId="152" builtinId="8" hidden="1"/>
    <cellStyle name="Collegamento ipertestuale" xfId="154" builtinId="8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Collegamento ipertestuale visitato" xfId="41" builtinId="9" hidden="1"/>
    <cellStyle name="Collegamento ipertestuale visitato" xfId="43" builtinId="9" hidden="1"/>
    <cellStyle name="Collegamento ipertestuale visitato" xfId="45" builtinId="9" hidden="1"/>
    <cellStyle name="Collegamento ipertestuale visitato" xfId="47" builtinId="9" hidden="1"/>
    <cellStyle name="Collegamento ipertestuale visitato" xfId="49" builtinId="9" hidden="1"/>
    <cellStyle name="Collegamento ipertestuale visitato" xfId="51" builtinId="9" hidden="1"/>
    <cellStyle name="Collegamento ipertestuale visitato" xfId="53" builtinId="9" hidden="1"/>
    <cellStyle name="Collegamento ipertestuale visitato" xfId="55" builtinId="9" hidden="1"/>
    <cellStyle name="Collegamento ipertestuale visitato" xfId="57" builtinId="9" hidden="1"/>
    <cellStyle name="Collegamento ipertestuale visitato" xfId="59" builtinId="9" hidden="1"/>
    <cellStyle name="Collegamento ipertestuale visitato" xfId="61" builtinId="9" hidden="1"/>
    <cellStyle name="Collegamento ipertestuale visitato" xfId="63" builtinId="9" hidden="1"/>
    <cellStyle name="Collegamento ipertestuale visitato" xfId="65" builtinId="9" hidden="1"/>
    <cellStyle name="Collegamento ipertestuale visitato" xfId="67" builtinId="9" hidden="1"/>
    <cellStyle name="Collegamento ipertestuale visitato" xfId="69" builtinId="9" hidden="1"/>
    <cellStyle name="Collegamento ipertestuale visitato" xfId="71" builtinId="9" hidden="1"/>
    <cellStyle name="Collegamento ipertestuale visitato" xfId="73" builtinId="9" hidden="1"/>
    <cellStyle name="Collegamento ipertestuale visitato" xfId="75" builtinId="9" hidden="1"/>
    <cellStyle name="Collegamento ipertestuale visitato" xfId="77" builtinId="9" hidden="1"/>
    <cellStyle name="Collegamento ipertestuale visitato" xfId="79" builtinId="9" hidden="1"/>
    <cellStyle name="Collegamento ipertestuale visitato" xfId="81" builtinId="9" hidden="1"/>
    <cellStyle name="Collegamento ipertestuale visitato" xfId="83" builtinId="9" hidden="1"/>
    <cellStyle name="Collegamento ipertestuale visitato" xfId="85" builtinId="9" hidden="1"/>
    <cellStyle name="Collegamento ipertestuale visitato" xfId="87" builtinId="9" hidden="1"/>
    <cellStyle name="Collegamento ipertestuale visitato" xfId="89" builtinId="9" hidden="1"/>
    <cellStyle name="Collegamento ipertestuale visitato" xfId="91" builtinId="9" hidden="1"/>
    <cellStyle name="Collegamento ipertestuale visitato" xfId="93" builtinId="9" hidden="1"/>
    <cellStyle name="Collegamento ipertestuale visitato" xfId="95" builtinId="9" hidden="1"/>
    <cellStyle name="Collegamento ipertestuale visitato" xfId="97" builtinId="9" hidden="1"/>
    <cellStyle name="Collegamento ipertestuale visitato" xfId="99" builtinId="9" hidden="1"/>
    <cellStyle name="Collegamento ipertestuale visitato" xfId="101" builtinId="9" hidden="1"/>
    <cellStyle name="Collegamento ipertestuale visitato" xfId="103" builtinId="9" hidden="1"/>
    <cellStyle name="Collegamento ipertestuale visitato" xfId="105" builtinId="9" hidden="1"/>
    <cellStyle name="Collegamento ipertestuale visitato" xfId="107" builtinId="9" hidden="1"/>
    <cellStyle name="Collegamento ipertestuale visitato" xfId="109" builtinId="9" hidden="1"/>
    <cellStyle name="Collegamento ipertestuale visitato" xfId="111" builtinId="9" hidden="1"/>
    <cellStyle name="Collegamento ipertestuale visitato" xfId="113" builtinId="9" hidden="1"/>
    <cellStyle name="Collegamento ipertestuale visitato" xfId="115" builtinId="9" hidden="1"/>
    <cellStyle name="Collegamento ipertestuale visitato" xfId="117" builtinId="9" hidden="1"/>
    <cellStyle name="Collegamento ipertestuale visitato" xfId="119" builtinId="9" hidden="1"/>
    <cellStyle name="Collegamento ipertestuale visitato" xfId="121" builtinId="9" hidden="1"/>
    <cellStyle name="Collegamento ipertestuale visitato" xfId="123" builtinId="9" hidden="1"/>
    <cellStyle name="Collegamento ipertestuale visitato" xfId="125" builtinId="9" hidden="1"/>
    <cellStyle name="Collegamento ipertestuale visitato" xfId="127" builtinId="9" hidden="1"/>
    <cellStyle name="Collegamento ipertestuale visitato" xfId="129" builtinId="9" hidden="1"/>
    <cellStyle name="Collegamento ipertestuale visitato" xfId="131" builtinId="9" hidden="1"/>
    <cellStyle name="Collegamento ipertestuale visitato" xfId="133" builtinId="9" hidden="1"/>
    <cellStyle name="Collegamento ipertestuale visitato" xfId="135" builtinId="9" hidden="1"/>
    <cellStyle name="Collegamento ipertestuale visitato" xfId="137" builtinId="9" hidden="1"/>
    <cellStyle name="Collegamento ipertestuale visitato" xfId="139" builtinId="9" hidden="1"/>
    <cellStyle name="Collegamento ipertestuale visitato" xfId="141" builtinId="9" hidden="1"/>
    <cellStyle name="Collegamento ipertestuale visitato" xfId="143" builtinId="9" hidden="1"/>
    <cellStyle name="Collegamento ipertestuale visitato" xfId="145" builtinId="9" hidden="1"/>
    <cellStyle name="Collegamento ipertestuale visitato" xfId="147" builtinId="9" hidden="1"/>
    <cellStyle name="Collegamento ipertestuale visitato" xfId="149" builtinId="9" hidden="1"/>
    <cellStyle name="Collegamento ipertestuale visitato" xfId="151" builtinId="9" hidden="1"/>
    <cellStyle name="Collegamento ipertestuale visitato" xfId="153" builtinId="9" hidden="1"/>
    <cellStyle name="Collegamento ipertestuale visitato" xfId="155" builtinId="9" hidden="1"/>
    <cellStyle name="Migliaia" xfId="1" builtinId="3"/>
    <cellStyle name="Normale" xfId="0" builtinId="0"/>
    <cellStyle name="Percentuale" xfId="3" builtinId="5"/>
    <cellStyle name="Valuta" xfId="2" builtin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546100</xdr:colOff>
      <xdr:row>0</xdr:row>
      <xdr:rowOff>165100</xdr:rowOff>
    </xdr:from>
    <xdr:to>
      <xdr:col>5</xdr:col>
      <xdr:colOff>88900</xdr:colOff>
      <xdr:row>0</xdr:row>
      <xdr:rowOff>1712261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2400" y="165100"/>
          <a:ext cx="3048000" cy="15471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zoomScale="125" zoomScaleNormal="125" zoomScalePageLayoutView="125" workbookViewId="0">
      <selection activeCell="F9" sqref="F9"/>
    </sheetView>
  </sheetViews>
  <sheetFormatPr baseColWidth="10" defaultRowHeight="16" x14ac:dyDescent="0.2"/>
  <cols>
    <col min="1" max="1" width="33" style="69" bestFit="1" customWidth="1"/>
    <col min="2" max="2" width="8" style="69" customWidth="1"/>
    <col min="3" max="3" width="16" style="69" bestFit="1" customWidth="1"/>
    <col min="4" max="5" width="15" style="69" customWidth="1"/>
    <col min="6" max="6" width="16" style="69" customWidth="1"/>
    <col min="7" max="7" width="3.5" style="69" customWidth="1"/>
    <col min="8" max="8" width="16" style="69" customWidth="1"/>
    <col min="9" max="16384" width="10.83203125" style="69"/>
  </cols>
  <sheetData>
    <row r="1" spans="1:7" ht="143" customHeight="1" x14ac:dyDescent="0.2">
      <c r="A1" s="72" t="s">
        <v>36</v>
      </c>
      <c r="B1" s="72"/>
      <c r="C1" s="72"/>
    </row>
    <row r="2" spans="1:7" ht="20" x14ac:dyDescent="0.2">
      <c r="A2" s="95" t="s">
        <v>48</v>
      </c>
      <c r="B2" s="95"/>
      <c r="C2" s="95"/>
      <c r="D2" s="95"/>
      <c r="E2" s="95"/>
      <c r="F2" s="95"/>
      <c r="G2" s="95"/>
    </row>
    <row r="3" spans="1:7" ht="8" customHeight="1" x14ac:dyDescent="0.2"/>
    <row r="4" spans="1:7" x14ac:dyDescent="0.2">
      <c r="A4" s="70" t="s">
        <v>40</v>
      </c>
      <c r="C4" s="73">
        <v>8</v>
      </c>
    </row>
    <row r="5" spans="1:7" ht="8" customHeight="1" x14ac:dyDescent="0.2">
      <c r="A5" s="70"/>
      <c r="C5" s="77"/>
    </row>
    <row r="6" spans="1:7" x14ac:dyDescent="0.2">
      <c r="A6" s="70" t="s">
        <v>46</v>
      </c>
      <c r="C6" s="74">
        <v>7.0000000000000007E-2</v>
      </c>
    </row>
    <row r="7" spans="1:7" x14ac:dyDescent="0.2">
      <c r="A7" s="70" t="s">
        <v>47</v>
      </c>
      <c r="C7" s="71">
        <f>100%-C6</f>
        <v>0.92999999999999994</v>
      </c>
    </row>
    <row r="8" spans="1:7" ht="8" customHeight="1" x14ac:dyDescent="0.2">
      <c r="A8" s="70"/>
    </row>
    <row r="9" spans="1:7" x14ac:dyDescent="0.2">
      <c r="A9" s="70" t="s">
        <v>37</v>
      </c>
      <c r="C9" s="75">
        <v>5</v>
      </c>
    </row>
    <row r="10" spans="1:7" ht="8" customHeight="1" x14ac:dyDescent="0.2">
      <c r="A10" s="70"/>
      <c r="C10" s="76"/>
    </row>
    <row r="11" spans="1:7" x14ac:dyDescent="0.2">
      <c r="A11" s="70" t="s">
        <v>38</v>
      </c>
      <c r="C11" s="75">
        <v>12</v>
      </c>
    </row>
    <row r="12" spans="1:7" ht="8" customHeight="1" x14ac:dyDescent="0.2">
      <c r="A12" s="70"/>
      <c r="C12" s="76"/>
    </row>
    <row r="13" spans="1:7" x14ac:dyDescent="0.2">
      <c r="A13" s="70" t="s">
        <v>39</v>
      </c>
      <c r="C13" s="75">
        <v>20</v>
      </c>
    </row>
    <row r="14" spans="1:7" ht="8" customHeight="1" x14ac:dyDescent="0.2"/>
    <row r="15" spans="1:7" s="79" customFormat="1" ht="23" x14ac:dyDescent="0.2">
      <c r="A15" s="96" t="s">
        <v>49</v>
      </c>
      <c r="B15" s="96"/>
      <c r="C15" s="96"/>
      <c r="D15" s="96"/>
      <c r="E15" s="96"/>
      <c r="F15" s="96"/>
      <c r="G15" s="78"/>
    </row>
    <row r="16" spans="1:7" s="79" customFormat="1" x14ac:dyDescent="0.2"/>
    <row r="17" spans="1:6" s="79" customFormat="1" x14ac:dyDescent="0.2">
      <c r="A17" s="80"/>
      <c r="B17" s="80"/>
      <c r="C17" s="81" t="s">
        <v>41</v>
      </c>
      <c r="D17" s="81" t="s">
        <v>42</v>
      </c>
      <c r="E17" s="82"/>
      <c r="F17" s="83" t="s">
        <v>50</v>
      </c>
    </row>
    <row r="18" spans="1:6" s="79" customFormat="1" x14ac:dyDescent="0.2">
      <c r="A18" s="80"/>
      <c r="B18" s="80"/>
      <c r="C18" s="81"/>
      <c r="D18" s="81"/>
      <c r="E18" s="82"/>
      <c r="F18" s="82"/>
    </row>
    <row r="19" spans="1:6" s="79" customFormat="1" x14ac:dyDescent="0.2">
      <c r="A19" s="80" t="s">
        <v>15</v>
      </c>
      <c r="B19" s="80"/>
      <c r="C19" s="84">
        <f>+'foglio calcoli'!I24</f>
        <v>14018.615495999999</v>
      </c>
      <c r="D19" s="84">
        <f>+'foglio calcoli'!S24</f>
        <v>10077.359999999999</v>
      </c>
      <c r="E19" s="82"/>
      <c r="F19" s="83">
        <f>+'foglio calcoli'!S27</f>
        <v>3941.2554959999998</v>
      </c>
    </row>
    <row r="20" spans="1:6" s="79" customFormat="1" ht="8" customHeight="1" x14ac:dyDescent="0.2">
      <c r="A20" s="80"/>
      <c r="B20" s="80"/>
      <c r="C20" s="84"/>
      <c r="D20" s="84"/>
      <c r="E20" s="82"/>
      <c r="F20" s="82"/>
    </row>
    <row r="21" spans="1:6" s="79" customFormat="1" x14ac:dyDescent="0.2">
      <c r="A21" s="80" t="s">
        <v>43</v>
      </c>
      <c r="B21" s="80"/>
      <c r="C21" s="84">
        <f>+'foglio calcoli'!G20+'foglio calcoli'!I20</f>
        <v>4418.6154960000003</v>
      </c>
      <c r="D21" s="84">
        <f>+'foglio calcoli'!Q20+'foglio calcoli'!S20</f>
        <v>477.36</v>
      </c>
      <c r="E21" s="82"/>
      <c r="F21" s="83">
        <f>+C21-D21</f>
        <v>3941.2554960000002</v>
      </c>
    </row>
    <row r="22" spans="1:6" s="79" customFormat="1" ht="8" customHeight="1" x14ac:dyDescent="0.2">
      <c r="A22" s="80"/>
      <c r="B22" s="80"/>
      <c r="C22" s="80"/>
      <c r="D22" s="80"/>
    </row>
    <row r="23" spans="1:6" s="79" customFormat="1" x14ac:dyDescent="0.2">
      <c r="A23" s="80" t="s">
        <v>44</v>
      </c>
      <c r="B23" s="80"/>
      <c r="C23" s="85">
        <f>+'foglio calcoli'!I50</f>
        <v>1.8958838709677419</v>
      </c>
      <c r="D23" s="85">
        <f>+'foglio calcoli'!S50</f>
        <v>0.15799032258064516</v>
      </c>
      <c r="E23" s="86"/>
      <c r="F23" s="87">
        <f>-'foglio calcoli'!S51</f>
        <v>1.7378935483870968</v>
      </c>
    </row>
    <row r="24" spans="1:6" s="79" customFormat="1" ht="8" customHeight="1" x14ac:dyDescent="0.2">
      <c r="A24" s="80"/>
      <c r="B24" s="80"/>
      <c r="C24" s="80"/>
      <c r="D24" s="80"/>
    </row>
    <row r="25" spans="1:6" s="79" customFormat="1" x14ac:dyDescent="0.2">
      <c r="A25" s="80" t="s">
        <v>45</v>
      </c>
      <c r="B25" s="80"/>
      <c r="C25" s="88">
        <f>+'foglio calcoli'!I63</f>
        <v>3610</v>
      </c>
      <c r="D25" s="88">
        <f>+'foglio calcoli'!S63</f>
        <v>1080</v>
      </c>
      <c r="F25" s="89">
        <f>-'foglio calcoli'!S64</f>
        <v>2530</v>
      </c>
    </row>
    <row r="26" spans="1:6" s="79" customFormat="1" ht="8" customHeight="1" x14ac:dyDescent="0.2">
      <c r="A26" s="80"/>
      <c r="B26" s="80"/>
      <c r="C26" s="80"/>
      <c r="D26" s="80"/>
    </row>
    <row r="27" spans="1:6" s="79" customFormat="1" ht="23" x14ac:dyDescent="0.2">
      <c r="A27" s="96" t="s">
        <v>51</v>
      </c>
      <c r="B27" s="96"/>
      <c r="C27" s="96"/>
      <c r="D27" s="96"/>
      <c r="E27" s="96"/>
      <c r="F27" s="96"/>
    </row>
    <row r="28" spans="1:6" s="79" customFormat="1" ht="15" customHeight="1" x14ac:dyDescent="0.2">
      <c r="A28" s="90"/>
      <c r="B28" s="90"/>
      <c r="C28" s="90"/>
      <c r="D28" s="90"/>
      <c r="E28" s="90"/>
      <c r="F28" s="90"/>
    </row>
    <row r="29" spans="1:6" s="79" customFormat="1" x14ac:dyDescent="0.2">
      <c r="C29" s="81" t="s">
        <v>41</v>
      </c>
      <c r="D29" s="81" t="s">
        <v>42</v>
      </c>
      <c r="F29" s="83" t="s">
        <v>52</v>
      </c>
    </row>
    <row r="30" spans="1:6" s="79" customFormat="1" x14ac:dyDescent="0.2">
      <c r="F30" s="82"/>
    </row>
    <row r="31" spans="1:6" s="79" customFormat="1" x14ac:dyDescent="0.2">
      <c r="A31" s="80" t="s">
        <v>15</v>
      </c>
      <c r="B31" s="80"/>
      <c r="C31" s="91">
        <f>+C19*$C$6</f>
        <v>981.30308472000002</v>
      </c>
      <c r="D31" s="91">
        <f>+D19*$C$7</f>
        <v>9371.9447999999975</v>
      </c>
      <c r="F31" s="83">
        <f>+C31+D31</f>
        <v>10353.247884719998</v>
      </c>
    </row>
    <row r="32" spans="1:6" s="79" customFormat="1" ht="8" customHeight="1" x14ac:dyDescent="0.2">
      <c r="A32" s="80"/>
      <c r="B32" s="80"/>
      <c r="C32" s="91"/>
      <c r="D32" s="91"/>
      <c r="F32" s="82"/>
    </row>
    <row r="33" spans="1:6" s="79" customFormat="1" x14ac:dyDescent="0.2">
      <c r="A33" s="80" t="s">
        <v>43</v>
      </c>
      <c r="B33" s="80"/>
      <c r="C33" s="91">
        <f>+C21*$C$6</f>
        <v>309.30308472000007</v>
      </c>
      <c r="D33" s="91">
        <f>+D21*$C$7</f>
        <v>443.94479999999999</v>
      </c>
      <c r="F33" s="83">
        <f>+C33+D33</f>
        <v>753.24788472</v>
      </c>
    </row>
    <row r="34" spans="1:6" s="79" customFormat="1" ht="8" customHeight="1" x14ac:dyDescent="0.2">
      <c r="A34" s="80"/>
      <c r="B34" s="80"/>
      <c r="C34" s="80"/>
      <c r="D34" s="80"/>
    </row>
    <row r="35" spans="1:6" s="79" customFormat="1" x14ac:dyDescent="0.2">
      <c r="A35" s="80" t="s">
        <v>44</v>
      </c>
      <c r="B35" s="80"/>
      <c r="C35" s="92">
        <f>+C23*$C$6</f>
        <v>0.13271187096774195</v>
      </c>
      <c r="D35" s="92">
        <f>+D23*$C$7</f>
        <v>0.14693099999999998</v>
      </c>
      <c r="F35" s="87">
        <f>+C35+D35</f>
        <v>0.27964287096774193</v>
      </c>
    </row>
    <row r="36" spans="1:6" s="79" customFormat="1" ht="8" customHeight="1" x14ac:dyDescent="0.2">
      <c r="A36" s="80"/>
      <c r="B36" s="80"/>
      <c r="C36" s="92"/>
      <c r="D36" s="92"/>
      <c r="F36" s="93"/>
    </row>
    <row r="37" spans="1:6" s="79" customFormat="1" x14ac:dyDescent="0.2">
      <c r="A37" s="80" t="s">
        <v>45</v>
      </c>
      <c r="B37" s="80"/>
      <c r="C37" s="94">
        <f>+C25*$C$6</f>
        <v>252.70000000000002</v>
      </c>
      <c r="D37" s="94">
        <f>+D25*$C$7</f>
        <v>1004.4</v>
      </c>
      <c r="F37" s="89">
        <f>+C37+D37</f>
        <v>1257.0999999999999</v>
      </c>
    </row>
  </sheetData>
  <sheetProtection algorithmName="SHA-512" hashValue="q7K+SL+btwu4JxxZZIGIUo8WK3b36iJlS56bBWsLhjQ4Umkk8cWYbQBPZO3oNxhMG2JApNg4HrTyWjPTWGL9Lw==" saltValue="10/gY/t2TYiLBxQKkKoHOQ==" spinCount="100000" sheet="1" objects="1" scenarios="1"/>
  <mergeCells count="3">
    <mergeCell ref="A2:G2"/>
    <mergeCell ref="A15:F15"/>
    <mergeCell ref="A27:F27"/>
  </mergeCells>
  <phoneticPr fontId="10" type="noConversion"/>
  <pageMargins left="0.75000000000000011" right="0.75000000000000011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6"/>
  <sheetViews>
    <sheetView workbookViewId="0">
      <selection activeCell="Q17" sqref="Q17"/>
    </sheetView>
  </sheetViews>
  <sheetFormatPr baseColWidth="10" defaultColWidth="21.6640625" defaultRowHeight="16" x14ac:dyDescent="0.2"/>
  <cols>
    <col min="1" max="1" width="24.1640625" bestFit="1" customWidth="1"/>
    <col min="2" max="2" width="8" bestFit="1" customWidth="1"/>
    <col min="3" max="3" width="12.6640625" bestFit="1" customWidth="1"/>
    <col min="4" max="4" width="4" customWidth="1"/>
    <col min="5" max="5" width="10.33203125" bestFit="1" customWidth="1"/>
    <col min="6" max="6" width="2.6640625" customWidth="1"/>
    <col min="7" max="7" width="12.6640625" bestFit="1" customWidth="1"/>
    <col min="8" max="8" width="3.6640625" customWidth="1"/>
    <col min="9" max="9" width="15.33203125" bestFit="1" customWidth="1"/>
    <col min="10" max="10" width="5.6640625" customWidth="1"/>
    <col min="11" max="11" width="24.1640625" bestFit="1" customWidth="1"/>
    <col min="12" max="12" width="9" bestFit="1" customWidth="1"/>
    <col min="13" max="13" width="12.6640625" bestFit="1" customWidth="1"/>
    <col min="14" max="14" width="3.1640625" customWidth="1"/>
    <col min="15" max="15" width="8" bestFit="1" customWidth="1"/>
    <col min="16" max="16" width="3.1640625" customWidth="1"/>
    <col min="17" max="17" width="12.6640625" bestFit="1" customWidth="1"/>
    <col min="18" max="18" width="3.1640625" customWidth="1"/>
    <col min="19" max="19" width="13.1640625" bestFit="1" customWidth="1"/>
  </cols>
  <sheetData>
    <row r="1" spans="1:19" ht="26" thickTop="1" x14ac:dyDescent="0.2">
      <c r="A1" s="1"/>
      <c r="B1" s="1"/>
      <c r="C1" s="2" t="s">
        <v>0</v>
      </c>
      <c r="D1" s="3"/>
      <c r="E1" s="3" t="s">
        <v>1</v>
      </c>
      <c r="F1" s="3"/>
      <c r="G1" s="3" t="s">
        <v>2</v>
      </c>
      <c r="H1" s="3"/>
      <c r="I1" s="2" t="s">
        <v>3</v>
      </c>
      <c r="K1" s="31"/>
      <c r="L1" s="31"/>
      <c r="M1" s="32" t="s">
        <v>0</v>
      </c>
      <c r="N1" s="33"/>
      <c r="O1" s="33" t="s">
        <v>1</v>
      </c>
      <c r="P1" s="33"/>
      <c r="Q1" s="33" t="s">
        <v>2</v>
      </c>
      <c r="R1" s="33"/>
      <c r="S1" s="32" t="s">
        <v>22</v>
      </c>
    </row>
    <row r="2" spans="1:19" ht="17" thickBot="1" x14ac:dyDescent="0.25">
      <c r="A2" s="7"/>
      <c r="B2" s="7"/>
      <c r="C2" s="8"/>
      <c r="D2" s="9"/>
      <c r="E2" s="9"/>
      <c r="F2" s="9"/>
      <c r="G2" s="9"/>
      <c r="H2" s="9"/>
      <c r="I2" s="8"/>
      <c r="K2" s="34"/>
      <c r="L2" s="34"/>
      <c r="M2" s="35"/>
      <c r="N2" s="36"/>
      <c r="O2" s="36"/>
      <c r="P2" s="36"/>
      <c r="Q2" s="36"/>
      <c r="R2" s="36"/>
      <c r="S2" s="35"/>
    </row>
    <row r="3" spans="1:19" ht="18" thickTop="1" x14ac:dyDescent="0.2">
      <c r="A3" s="10" t="s">
        <v>4</v>
      </c>
      <c r="B3" s="11"/>
      <c r="C3" s="54" t="s">
        <v>5</v>
      </c>
      <c r="D3" s="13"/>
      <c r="E3" s="13"/>
      <c r="F3" s="14"/>
      <c r="G3" s="13"/>
      <c r="H3" s="13"/>
      <c r="I3" s="15"/>
      <c r="K3" s="37" t="s">
        <v>4</v>
      </c>
      <c r="L3" s="38"/>
      <c r="M3" s="54" t="str">
        <f>+C3</f>
        <v>PIPPO SRL</v>
      </c>
      <c r="N3" s="39"/>
      <c r="O3" s="39"/>
      <c r="P3" s="40"/>
      <c r="Q3" s="39"/>
      <c r="R3" s="39"/>
      <c r="S3" s="41"/>
    </row>
    <row r="4" spans="1:19" x14ac:dyDescent="0.2">
      <c r="A4" s="16"/>
      <c r="B4" s="17"/>
      <c r="C4" s="18"/>
      <c r="D4" s="19"/>
      <c r="E4" s="19"/>
      <c r="F4" s="19"/>
      <c r="G4" s="19"/>
      <c r="H4" s="19"/>
      <c r="I4" s="18"/>
      <c r="K4" s="42"/>
      <c r="L4" s="43"/>
      <c r="M4" s="44"/>
      <c r="N4" s="45"/>
      <c r="O4" s="45"/>
      <c r="P4" s="45"/>
      <c r="Q4" s="45"/>
      <c r="R4" s="45"/>
      <c r="S4" s="44"/>
    </row>
    <row r="5" spans="1:19" ht="34" x14ac:dyDescent="0.2">
      <c r="A5" s="16" t="s">
        <v>6</v>
      </c>
      <c r="B5" s="20"/>
      <c r="C5" s="59">
        <f>+'scelgo REPAS'!C4</f>
        <v>8</v>
      </c>
      <c r="D5" s="19"/>
      <c r="E5" s="21">
        <f>+C5</f>
        <v>8</v>
      </c>
      <c r="F5" s="22"/>
      <c r="G5" s="21">
        <f>+IF(E5&lt;4,E5,4)</f>
        <v>4</v>
      </c>
      <c r="H5" s="22"/>
      <c r="I5" s="23">
        <f>IF(E5-G5&gt;0,E5-G5,0)</f>
        <v>4</v>
      </c>
      <c r="K5" s="42" t="s">
        <v>6</v>
      </c>
      <c r="L5" s="46"/>
      <c r="M5" s="47">
        <f>+C5</f>
        <v>8</v>
      </c>
      <c r="N5" s="45"/>
      <c r="O5" s="48">
        <f>+M5</f>
        <v>8</v>
      </c>
      <c r="P5" s="49"/>
      <c r="Q5" s="21">
        <f>+IF(O5&lt;8,O5,8)</f>
        <v>8</v>
      </c>
      <c r="R5" s="49"/>
      <c r="S5" s="23">
        <f>IF(O5-Q5&gt;0,O5-Q5,0)</f>
        <v>0</v>
      </c>
    </row>
    <row r="6" spans="1:19" x14ac:dyDescent="0.2">
      <c r="A6" s="16"/>
      <c r="B6" s="17"/>
      <c r="C6" s="60"/>
      <c r="D6" s="19"/>
      <c r="E6" s="19"/>
      <c r="F6" s="19"/>
      <c r="G6" s="19"/>
      <c r="H6" s="19"/>
      <c r="I6" s="18"/>
      <c r="K6" s="42"/>
      <c r="L6" s="43"/>
      <c r="M6" s="44"/>
      <c r="N6" s="45"/>
      <c r="O6" s="45"/>
      <c r="P6" s="45"/>
      <c r="Q6" s="45"/>
      <c r="R6" s="45"/>
      <c r="S6" s="44"/>
    </row>
    <row r="7" spans="1:19" ht="17" x14ac:dyDescent="0.2">
      <c r="A7" s="16" t="s">
        <v>7</v>
      </c>
      <c r="B7" s="20"/>
      <c r="C7" s="61">
        <f>+'scelgo REPAS'!C9</f>
        <v>5</v>
      </c>
      <c r="D7" s="22"/>
      <c r="E7" s="19"/>
      <c r="F7" s="19"/>
      <c r="G7" s="24">
        <f>+C7</f>
        <v>5</v>
      </c>
      <c r="H7" s="22"/>
      <c r="I7" s="25">
        <f>+C7</f>
        <v>5</v>
      </c>
      <c r="K7" s="42" t="s">
        <v>7</v>
      </c>
      <c r="L7" s="46"/>
      <c r="M7" s="50">
        <f>+C7</f>
        <v>5</v>
      </c>
      <c r="N7" s="49"/>
      <c r="O7" s="45"/>
      <c r="P7" s="45"/>
      <c r="Q7" s="51">
        <f>+M7</f>
        <v>5</v>
      </c>
      <c r="R7" s="49"/>
      <c r="S7" s="50">
        <f>+M7</f>
        <v>5</v>
      </c>
    </row>
    <row r="8" spans="1:19" x14ac:dyDescent="0.2">
      <c r="A8" s="16"/>
      <c r="B8" s="17"/>
      <c r="C8" s="60"/>
      <c r="D8" s="19"/>
      <c r="E8" s="19"/>
      <c r="F8" s="19"/>
      <c r="G8" s="19"/>
      <c r="H8" s="19"/>
      <c r="I8" s="18"/>
      <c r="K8" s="42"/>
      <c r="L8" s="43"/>
      <c r="M8" s="44"/>
      <c r="N8" s="45"/>
      <c r="O8" s="45"/>
      <c r="P8" s="45"/>
      <c r="Q8" s="45"/>
      <c r="R8" s="45"/>
      <c r="S8" s="44"/>
    </row>
    <row r="9" spans="1:19" ht="17" x14ac:dyDescent="0.2">
      <c r="A9" s="16" t="s">
        <v>8</v>
      </c>
      <c r="B9" s="20"/>
      <c r="C9" s="61">
        <f>+'scelgo REPAS'!C13</f>
        <v>20</v>
      </c>
      <c r="D9" s="22"/>
      <c r="E9" s="19"/>
      <c r="F9" s="19"/>
      <c r="G9" s="24">
        <f>+C9</f>
        <v>20</v>
      </c>
      <c r="H9" s="22"/>
      <c r="I9" s="25">
        <f>+C9</f>
        <v>20</v>
      </c>
      <c r="K9" s="42" t="s">
        <v>8</v>
      </c>
      <c r="L9" s="46"/>
      <c r="M9" s="50">
        <f>+C9</f>
        <v>20</v>
      </c>
      <c r="N9" s="49"/>
      <c r="O9" s="45"/>
      <c r="P9" s="45"/>
      <c r="Q9" s="51">
        <f>+M9</f>
        <v>20</v>
      </c>
      <c r="R9" s="49"/>
      <c r="S9" s="50">
        <f>+M9</f>
        <v>20</v>
      </c>
    </row>
    <row r="10" spans="1:19" x14ac:dyDescent="0.2">
      <c r="A10" s="16"/>
      <c r="B10" s="17"/>
      <c r="C10" s="60"/>
      <c r="D10" s="19"/>
      <c r="E10" s="19"/>
      <c r="F10" s="19"/>
      <c r="G10" s="19"/>
      <c r="H10" s="19"/>
      <c r="I10" s="18"/>
      <c r="K10" s="42"/>
      <c r="L10" s="43"/>
      <c r="M10" s="44"/>
      <c r="N10" s="45"/>
      <c r="O10" s="45"/>
      <c r="P10" s="45"/>
      <c r="Q10" s="45"/>
      <c r="R10" s="45"/>
      <c r="S10" s="44"/>
    </row>
    <row r="11" spans="1:19" ht="17" x14ac:dyDescent="0.2">
      <c r="A11" s="16" t="s">
        <v>9</v>
      </c>
      <c r="B11" s="20"/>
      <c r="C11" s="61">
        <f>+'scelgo REPAS'!C11</f>
        <v>12</v>
      </c>
      <c r="D11" s="22"/>
      <c r="E11" s="19"/>
      <c r="F11" s="19"/>
      <c r="G11" s="24">
        <f>+C11</f>
        <v>12</v>
      </c>
      <c r="H11" s="22"/>
      <c r="I11" s="25">
        <f>+C11</f>
        <v>12</v>
      </c>
      <c r="K11" s="42" t="s">
        <v>9</v>
      </c>
      <c r="L11" s="46"/>
      <c r="M11" s="50">
        <f>+C11</f>
        <v>12</v>
      </c>
      <c r="N11" s="49"/>
      <c r="O11" s="45"/>
      <c r="P11" s="45"/>
      <c r="Q11" s="51">
        <f>+M11</f>
        <v>12</v>
      </c>
      <c r="R11" s="49"/>
      <c r="S11" s="50">
        <f>+M11</f>
        <v>12</v>
      </c>
    </row>
    <row r="12" spans="1:19" x14ac:dyDescent="0.2">
      <c r="A12" s="16"/>
      <c r="B12" s="17"/>
      <c r="C12" s="18"/>
      <c r="D12" s="19"/>
      <c r="E12" s="19"/>
      <c r="F12" s="19"/>
      <c r="G12" s="19"/>
      <c r="H12" s="19"/>
      <c r="I12" s="18"/>
      <c r="K12" s="42"/>
      <c r="L12" s="43"/>
      <c r="M12" s="44"/>
      <c r="N12" s="45"/>
      <c r="O12" s="45"/>
      <c r="P12" s="45"/>
      <c r="Q12" s="45"/>
      <c r="R12" s="45"/>
      <c r="S12" s="44"/>
    </row>
    <row r="13" spans="1:19" ht="34" x14ac:dyDescent="0.2">
      <c r="A13" s="16" t="s">
        <v>10</v>
      </c>
      <c r="B13" s="17"/>
      <c r="C13" s="23">
        <f>+C5*C7*C9*C11</f>
        <v>9600</v>
      </c>
      <c r="D13" s="19"/>
      <c r="E13" s="19"/>
      <c r="F13" s="19"/>
      <c r="G13" s="23">
        <f>+G5*G7*G9*G11</f>
        <v>4800</v>
      </c>
      <c r="H13" s="19"/>
      <c r="I13" s="23">
        <f>+I5*I7*I9*I11</f>
        <v>4800</v>
      </c>
      <c r="K13" s="42" t="s">
        <v>10</v>
      </c>
      <c r="L13" s="43"/>
      <c r="M13" s="47">
        <f>+M5*M7*M9*M11</f>
        <v>9600</v>
      </c>
      <c r="N13" s="45"/>
      <c r="O13" s="45"/>
      <c r="P13" s="45"/>
      <c r="Q13" s="47">
        <f>+Q5*Q7*Q9*Q11</f>
        <v>9600</v>
      </c>
      <c r="R13" s="45"/>
      <c r="S13" s="47">
        <f>+S5*S7*S9*S11</f>
        <v>0</v>
      </c>
    </row>
    <row r="14" spans="1:19" x14ac:dyDescent="0.2">
      <c r="A14" s="16"/>
      <c r="B14" s="17"/>
      <c r="C14" s="18"/>
      <c r="D14" s="19"/>
      <c r="E14" s="19"/>
      <c r="F14" s="19"/>
      <c r="G14" s="19"/>
      <c r="H14" s="19"/>
      <c r="I14" s="18"/>
      <c r="K14" s="42"/>
      <c r="L14" s="43"/>
      <c r="M14" s="44"/>
      <c r="N14" s="45"/>
      <c r="O14" s="45"/>
      <c r="P14" s="45"/>
      <c r="Q14" s="45"/>
      <c r="R14" s="45"/>
      <c r="S14" s="44"/>
    </row>
    <row r="15" spans="1:19" ht="34" x14ac:dyDescent="0.2">
      <c r="A15" s="16" t="s">
        <v>11</v>
      </c>
      <c r="B15" s="62">
        <v>0.34</v>
      </c>
      <c r="C15" s="23">
        <f>+C13*B15</f>
        <v>3264.0000000000005</v>
      </c>
      <c r="D15" s="19"/>
      <c r="E15" s="19"/>
      <c r="F15" s="19"/>
      <c r="G15" s="21">
        <v>0</v>
      </c>
      <c r="H15" s="22"/>
      <c r="I15" s="23">
        <f>+I13*B15</f>
        <v>1632.0000000000002</v>
      </c>
      <c r="K15" s="42" t="s">
        <v>11</v>
      </c>
      <c r="L15" s="52">
        <f>+B15</f>
        <v>0.34</v>
      </c>
      <c r="M15" s="47">
        <f>+M13*L15</f>
        <v>3264.0000000000005</v>
      </c>
      <c r="N15" s="45"/>
      <c r="O15" s="45"/>
      <c r="P15" s="45"/>
      <c r="Q15" s="48">
        <v>0</v>
      </c>
      <c r="R15" s="49"/>
      <c r="S15" s="47">
        <f>+S13*L15</f>
        <v>0</v>
      </c>
    </row>
    <row r="16" spans="1:19" ht="17" x14ac:dyDescent="0.2">
      <c r="A16" s="16" t="s">
        <v>12</v>
      </c>
      <c r="B16" s="62">
        <v>0.33</v>
      </c>
      <c r="C16" s="23">
        <f>+(C13+C15)*B16</f>
        <v>4245.12</v>
      </c>
      <c r="D16" s="19"/>
      <c r="E16" s="19"/>
      <c r="F16" s="19"/>
      <c r="G16" s="21">
        <v>0</v>
      </c>
      <c r="H16" s="22"/>
      <c r="I16" s="23">
        <f>+(I13+I15)*B16</f>
        <v>2122.56</v>
      </c>
      <c r="K16" s="42" t="s">
        <v>12</v>
      </c>
      <c r="L16" s="52">
        <f>+B16</f>
        <v>0.33</v>
      </c>
      <c r="M16" s="47">
        <f>+(M13+M15)*L16</f>
        <v>4245.12</v>
      </c>
      <c r="N16" s="45"/>
      <c r="O16" s="45"/>
      <c r="P16" s="45"/>
      <c r="Q16" s="48">
        <v>0</v>
      </c>
      <c r="R16" s="49"/>
      <c r="S16" s="47">
        <f>+(S13+S15)*L16</f>
        <v>0</v>
      </c>
    </row>
    <row r="17" spans="1:19" ht="17" x14ac:dyDescent="0.2">
      <c r="A17" s="16" t="s">
        <v>13</v>
      </c>
      <c r="B17" s="62">
        <v>3.9E-2</v>
      </c>
      <c r="C17" s="23">
        <f>+(C13+C15+C16)*$B$17</f>
        <v>667.25567999999998</v>
      </c>
      <c r="D17" s="19"/>
      <c r="E17" s="19"/>
      <c r="F17" s="19"/>
      <c r="G17" s="23">
        <f>+G13*$B$17</f>
        <v>187.2</v>
      </c>
      <c r="H17" s="22"/>
      <c r="I17" s="23">
        <f>+(I13+I15+I16)*$B$17</f>
        <v>333.62783999999999</v>
      </c>
      <c r="K17" s="42" t="s">
        <v>13</v>
      </c>
      <c r="L17" s="52">
        <f>+B17</f>
        <v>3.9E-2</v>
      </c>
      <c r="M17" s="47">
        <f>+(M13+M15+M16)*$B$17</f>
        <v>667.25567999999998</v>
      </c>
      <c r="N17" s="45"/>
      <c r="O17" s="45"/>
      <c r="P17" s="45"/>
      <c r="Q17" s="47">
        <f>+Q13*$B$17</f>
        <v>374.4</v>
      </c>
      <c r="R17" s="49"/>
      <c r="S17" s="47">
        <f>+(S13+S15+S16)*$B$17</f>
        <v>0</v>
      </c>
    </row>
    <row r="18" spans="1:19" ht="17" x14ac:dyDescent="0.2">
      <c r="A18" s="16" t="s">
        <v>14</v>
      </c>
      <c r="B18" s="62">
        <v>0.27500000000000002</v>
      </c>
      <c r="C18" s="23">
        <f>+C17*$B$18</f>
        <v>183.49531200000001</v>
      </c>
      <c r="D18" s="19"/>
      <c r="E18" s="19"/>
      <c r="F18" s="19"/>
      <c r="G18" s="23">
        <f>+G17*$B$18</f>
        <v>51.480000000000004</v>
      </c>
      <c r="H18" s="22"/>
      <c r="I18" s="23">
        <f>+I17*$B$18</f>
        <v>91.747656000000006</v>
      </c>
      <c r="K18" s="42" t="s">
        <v>14</v>
      </c>
      <c r="L18" s="52">
        <f>+B18</f>
        <v>0.27500000000000002</v>
      </c>
      <c r="M18" s="47">
        <f>+M17*$B$18</f>
        <v>183.49531200000001</v>
      </c>
      <c r="N18" s="45"/>
      <c r="O18" s="45"/>
      <c r="P18" s="45"/>
      <c r="Q18" s="47">
        <f>+Q17*$B$18</f>
        <v>102.96000000000001</v>
      </c>
      <c r="R18" s="49"/>
      <c r="S18" s="47">
        <f>+S17*$B$18</f>
        <v>0</v>
      </c>
    </row>
    <row r="19" spans="1:19" x14ac:dyDescent="0.2">
      <c r="A19" s="16"/>
      <c r="B19" s="17"/>
      <c r="C19" s="18"/>
      <c r="D19" s="19"/>
      <c r="E19" s="19"/>
      <c r="F19" s="19"/>
      <c r="G19" s="19"/>
      <c r="H19" s="19"/>
      <c r="I19" s="18"/>
      <c r="K19" s="42"/>
      <c r="L19" s="43"/>
      <c r="M19" s="44"/>
      <c r="N19" s="45"/>
      <c r="O19" s="45"/>
      <c r="P19" s="45"/>
      <c r="Q19" s="45"/>
      <c r="R19" s="45"/>
      <c r="S19" s="44"/>
    </row>
    <row r="20" spans="1:19" ht="17" x14ac:dyDescent="0.2">
      <c r="A20" s="16" t="s">
        <v>43</v>
      </c>
      <c r="B20" s="17"/>
      <c r="C20" s="68">
        <f>+C15+C16+C17+C18</f>
        <v>8359.8709920000001</v>
      </c>
      <c r="D20" s="19"/>
      <c r="E20" s="19"/>
      <c r="F20" s="19"/>
      <c r="G20" s="68">
        <f>+G15+G16+G17+G18</f>
        <v>238.68</v>
      </c>
      <c r="H20" s="19"/>
      <c r="I20" s="68">
        <f>+I15+I16+I17+I18</f>
        <v>4179.9354960000001</v>
      </c>
      <c r="K20" s="42"/>
      <c r="L20" s="43"/>
      <c r="M20" s="68">
        <f>+M15+M16+M17+M18</f>
        <v>8359.8709920000001</v>
      </c>
      <c r="N20" s="45"/>
      <c r="O20" s="45"/>
      <c r="P20" s="45"/>
      <c r="Q20" s="68">
        <f>+Q15+Q16+Q17+Q18</f>
        <v>477.36</v>
      </c>
      <c r="R20" s="45"/>
      <c r="S20" s="68">
        <f>+S15+S16+S17+S18</f>
        <v>0</v>
      </c>
    </row>
    <row r="21" spans="1:19" x14ac:dyDescent="0.2">
      <c r="A21" s="16"/>
      <c r="B21" s="17"/>
      <c r="C21" s="66"/>
      <c r="D21" s="19"/>
      <c r="E21" s="19"/>
      <c r="F21" s="19"/>
      <c r="G21" s="19"/>
      <c r="H21" s="19"/>
      <c r="I21" s="66"/>
      <c r="K21" s="42"/>
      <c r="L21" s="43"/>
      <c r="M21" s="67"/>
      <c r="N21" s="45"/>
      <c r="O21" s="45"/>
      <c r="P21" s="45"/>
      <c r="Q21" s="45"/>
      <c r="R21" s="45"/>
      <c r="S21" s="67"/>
    </row>
    <row r="22" spans="1:19" ht="17" x14ac:dyDescent="0.2">
      <c r="A22" s="16" t="s">
        <v>20</v>
      </c>
      <c r="B22" s="17"/>
      <c r="C22" s="21">
        <f>SUM(C13:C18)</f>
        <v>17959.870991999996</v>
      </c>
      <c r="D22" s="19"/>
      <c r="E22" s="19"/>
      <c r="F22" s="19"/>
      <c r="G22" s="21">
        <f>SUM(G13:G18)</f>
        <v>5038.6799999999994</v>
      </c>
      <c r="H22" s="19"/>
      <c r="I22" s="21">
        <f>SUM(I13:I18)</f>
        <v>8979.9354959999982</v>
      </c>
      <c r="K22" s="42" t="s">
        <v>20</v>
      </c>
      <c r="L22" s="43"/>
      <c r="M22" s="48">
        <f>SUM(M13:M18)</f>
        <v>17959.870991999996</v>
      </c>
      <c r="N22" s="45"/>
      <c r="O22" s="45"/>
      <c r="P22" s="45"/>
      <c r="Q22" s="48">
        <f>SUM(Q13:Q18)</f>
        <v>10077.359999999999</v>
      </c>
      <c r="R22" s="45"/>
      <c r="S22" s="48">
        <f>SUM(S13:S18)</f>
        <v>0</v>
      </c>
    </row>
    <row r="23" spans="1:19" x14ac:dyDescent="0.2">
      <c r="A23" s="16"/>
      <c r="B23" s="17"/>
      <c r="C23" s="18"/>
      <c r="D23" s="19"/>
      <c r="E23" s="19"/>
      <c r="F23" s="19"/>
      <c r="G23" s="19"/>
      <c r="H23" s="22"/>
      <c r="I23" s="18"/>
      <c r="K23" s="42"/>
      <c r="L23" s="43"/>
      <c r="M23" s="44"/>
      <c r="N23" s="45"/>
      <c r="O23" s="45"/>
      <c r="P23" s="45"/>
      <c r="Q23" s="45"/>
      <c r="R23" s="49"/>
      <c r="S23" s="44"/>
    </row>
    <row r="24" spans="1:19" ht="17" x14ac:dyDescent="0.2">
      <c r="A24" s="16" t="s">
        <v>15</v>
      </c>
      <c r="B24" s="20"/>
      <c r="C24" s="23">
        <f>+C22</f>
        <v>17959.870991999996</v>
      </c>
      <c r="D24" s="19"/>
      <c r="E24" s="19"/>
      <c r="F24" s="19"/>
      <c r="G24" s="23"/>
      <c r="H24" s="22"/>
      <c r="I24" s="23">
        <f>+I22+G22</f>
        <v>14018.615495999999</v>
      </c>
      <c r="K24" s="42" t="s">
        <v>15</v>
      </c>
      <c r="L24" s="46"/>
      <c r="M24" s="47">
        <f>+M22</f>
        <v>17959.870991999996</v>
      </c>
      <c r="N24" s="45"/>
      <c r="O24" s="45"/>
      <c r="P24" s="45"/>
      <c r="Q24" s="47"/>
      <c r="R24" s="49"/>
      <c r="S24" s="47">
        <f>+S22+Q22</f>
        <v>10077.359999999999</v>
      </c>
    </row>
    <row r="25" spans="1:19" ht="17" thickBot="1" x14ac:dyDescent="0.25">
      <c r="A25" s="26"/>
      <c r="B25" s="7"/>
      <c r="C25" s="8"/>
      <c r="D25" s="9"/>
      <c r="E25" s="9"/>
      <c r="F25" s="9"/>
      <c r="G25" s="9"/>
      <c r="H25" s="9"/>
      <c r="I25" s="8"/>
      <c r="K25" s="53"/>
      <c r="L25" s="34"/>
      <c r="M25" s="35"/>
      <c r="N25" s="36"/>
      <c r="O25" s="36"/>
      <c r="P25" s="36"/>
      <c r="Q25" s="36"/>
      <c r="R25" s="36"/>
      <c r="S25" s="35"/>
    </row>
    <row r="26" spans="1:19" ht="35" customHeight="1" thickTop="1" thickBot="1" x14ac:dyDescent="0.25">
      <c r="A26" s="4" t="s">
        <v>34</v>
      </c>
      <c r="B26" s="5"/>
      <c r="C26" s="5"/>
      <c r="D26" s="5"/>
      <c r="E26" s="5"/>
      <c r="F26" s="5"/>
      <c r="G26" s="5"/>
      <c r="H26" s="5"/>
      <c r="I26" s="6">
        <f>+C24-I24</f>
        <v>3941.2554959999979</v>
      </c>
      <c r="K26" s="4" t="s">
        <v>34</v>
      </c>
      <c r="L26" s="5"/>
      <c r="M26" s="5"/>
      <c r="N26" s="5"/>
      <c r="O26" s="5"/>
      <c r="P26" s="5"/>
      <c r="Q26" s="5"/>
      <c r="R26" s="5"/>
      <c r="S26" s="6">
        <f>+M24-S24</f>
        <v>7882.5109919999977</v>
      </c>
    </row>
    <row r="27" spans="1:19" ht="35" customHeight="1" thickTop="1" thickBot="1" x14ac:dyDescent="0.25">
      <c r="A27" s="4" t="s">
        <v>21</v>
      </c>
      <c r="B27" s="5"/>
      <c r="C27" s="5"/>
      <c r="D27" s="5"/>
      <c r="E27" s="5"/>
      <c r="F27" s="5"/>
      <c r="G27" s="5"/>
      <c r="H27" s="5"/>
      <c r="I27" s="6">
        <f>+C25-I25</f>
        <v>0</v>
      </c>
      <c r="K27" s="4" t="s">
        <v>21</v>
      </c>
      <c r="L27" s="5"/>
      <c r="M27" s="5"/>
      <c r="N27" s="5"/>
      <c r="O27" s="5"/>
      <c r="P27" s="5"/>
      <c r="Q27" s="5"/>
      <c r="R27" s="5"/>
      <c r="S27" s="6">
        <f>+S26-I26</f>
        <v>3941.2554959999998</v>
      </c>
    </row>
    <row r="28" spans="1:19" ht="52" thickTop="1" x14ac:dyDescent="0.2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K28" s="19" t="s">
        <v>16</v>
      </c>
      <c r="L28" s="19"/>
      <c r="M28" s="19"/>
      <c r="N28" s="19"/>
      <c r="O28" s="19"/>
      <c r="P28" s="19"/>
      <c r="Q28" s="19"/>
      <c r="R28" s="19"/>
      <c r="S28" s="19"/>
    </row>
    <row r="29" spans="1:19" x14ac:dyDescent="0.2">
      <c r="A29" s="19"/>
      <c r="B29" s="19"/>
      <c r="C29" s="19"/>
      <c r="D29" s="19"/>
      <c r="E29" s="19"/>
      <c r="F29" s="19"/>
      <c r="G29" s="19"/>
      <c r="H29" s="19"/>
      <c r="I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x14ac:dyDescent="0.2">
      <c r="A30" s="97" t="s">
        <v>17</v>
      </c>
      <c r="B30" s="97"/>
      <c r="C30" s="97"/>
      <c r="D30" s="97"/>
      <c r="E30" s="97"/>
      <c r="F30" s="97"/>
      <c r="G30" s="97"/>
      <c r="H30" s="97"/>
      <c r="I30" s="97"/>
      <c r="K30" s="97" t="s">
        <v>17</v>
      </c>
      <c r="L30" s="97"/>
      <c r="M30" s="97"/>
      <c r="N30" s="97"/>
      <c r="O30" s="97"/>
      <c r="P30" s="97"/>
      <c r="Q30" s="97"/>
      <c r="R30" s="97"/>
      <c r="S30" s="97"/>
    </row>
    <row r="31" spans="1:19" x14ac:dyDescent="0.2">
      <c r="A31" s="97" t="s">
        <v>18</v>
      </c>
      <c r="B31" s="97"/>
      <c r="C31" s="97"/>
      <c r="D31" s="97"/>
      <c r="E31" s="97"/>
      <c r="F31" s="97"/>
      <c r="G31" s="97"/>
      <c r="H31" s="97"/>
      <c r="I31" s="97"/>
      <c r="K31" s="97" t="s">
        <v>18</v>
      </c>
      <c r="L31" s="97"/>
      <c r="M31" s="97"/>
      <c r="N31" s="97"/>
      <c r="O31" s="97"/>
      <c r="P31" s="97"/>
      <c r="Q31" s="97"/>
      <c r="R31" s="97"/>
      <c r="S31" s="97"/>
    </row>
    <row r="32" spans="1:19" x14ac:dyDescent="0.2">
      <c r="A32" s="97" t="s">
        <v>19</v>
      </c>
      <c r="B32" s="97"/>
      <c r="C32" s="97"/>
      <c r="D32" s="97"/>
      <c r="E32" s="97"/>
      <c r="F32" s="97"/>
      <c r="G32" s="97"/>
      <c r="H32" s="97"/>
      <c r="I32" s="97"/>
      <c r="K32" s="97" t="s">
        <v>19</v>
      </c>
      <c r="L32" s="97"/>
      <c r="M32" s="97"/>
      <c r="N32" s="97"/>
      <c r="O32" s="97"/>
      <c r="P32" s="97"/>
      <c r="Q32" s="97"/>
      <c r="R32" s="97"/>
      <c r="S32" s="97"/>
    </row>
    <row r="33" spans="1:19" x14ac:dyDescent="0.2">
      <c r="A33" s="97"/>
      <c r="B33" s="97"/>
      <c r="C33" s="97"/>
      <c r="D33" s="97"/>
      <c r="E33" s="97"/>
      <c r="F33" s="97"/>
      <c r="G33" s="97"/>
      <c r="H33" s="97"/>
      <c r="I33" s="97"/>
      <c r="K33" s="97"/>
      <c r="L33" s="97"/>
      <c r="M33" s="97"/>
      <c r="N33" s="97"/>
      <c r="O33" s="97"/>
      <c r="P33" s="97"/>
      <c r="Q33" s="97"/>
      <c r="R33" s="97"/>
      <c r="S33" s="97"/>
    </row>
    <row r="34" spans="1:19" x14ac:dyDescent="0.2">
      <c r="A34" s="97"/>
      <c r="B34" s="97"/>
      <c r="C34" s="97"/>
      <c r="D34" s="97"/>
      <c r="E34" s="97"/>
      <c r="F34" s="97"/>
      <c r="G34" s="97"/>
      <c r="H34" s="97"/>
      <c r="I34" s="97"/>
      <c r="K34" s="97"/>
      <c r="L34" s="97"/>
      <c r="M34" s="97"/>
      <c r="N34" s="97"/>
      <c r="O34" s="97"/>
      <c r="P34" s="97"/>
      <c r="Q34" s="97"/>
      <c r="R34" s="97"/>
      <c r="S34" s="97"/>
    </row>
    <row r="35" spans="1:19" ht="17" thickBot="1" x14ac:dyDescent="0.25"/>
    <row r="36" spans="1:19" ht="17" thickTop="1" x14ac:dyDescent="0.2">
      <c r="A36" s="1"/>
      <c r="B36" s="1"/>
      <c r="C36" s="2" t="s">
        <v>0</v>
      </c>
      <c r="D36" s="3"/>
      <c r="E36" s="3"/>
      <c r="F36" s="3"/>
      <c r="G36" s="3"/>
      <c r="H36" s="3"/>
      <c r="I36" s="2"/>
      <c r="K36" s="1"/>
      <c r="L36" s="1"/>
      <c r="M36" s="2" t="s">
        <v>0</v>
      </c>
      <c r="N36" s="3"/>
      <c r="O36" s="3"/>
      <c r="P36" s="3"/>
      <c r="Q36" s="3"/>
      <c r="R36" s="3"/>
      <c r="S36" s="2"/>
    </row>
    <row r="37" spans="1:19" ht="17" thickBot="1" x14ac:dyDescent="0.25">
      <c r="A37" s="7"/>
      <c r="B37" s="7"/>
      <c r="C37" s="8"/>
      <c r="D37" s="9"/>
      <c r="E37" s="9"/>
      <c r="F37" s="9"/>
      <c r="G37" s="9"/>
      <c r="H37" s="9"/>
      <c r="I37" s="8"/>
      <c r="K37" s="7"/>
      <c r="L37" s="7"/>
      <c r="M37" s="8"/>
      <c r="N37" s="9"/>
      <c r="O37" s="9"/>
      <c r="P37" s="9"/>
      <c r="Q37" s="9"/>
      <c r="R37" s="9"/>
      <c r="S37" s="8"/>
    </row>
    <row r="38" spans="1:19" ht="18" thickTop="1" x14ac:dyDescent="0.2">
      <c r="A38" s="10" t="s">
        <v>4</v>
      </c>
      <c r="B38" s="11"/>
      <c r="C38" s="12" t="str">
        <f>+M3</f>
        <v>PIPPO SRL</v>
      </c>
      <c r="D38" s="13"/>
      <c r="E38" s="13"/>
      <c r="F38" s="14"/>
      <c r="G38" s="13"/>
      <c r="H38" s="13"/>
      <c r="I38" s="15"/>
      <c r="K38" s="10" t="s">
        <v>4</v>
      </c>
      <c r="L38" s="11"/>
      <c r="M38" s="12" t="str">
        <f>+C38</f>
        <v>PIPPO SRL</v>
      </c>
      <c r="N38" s="13"/>
      <c r="O38" s="13"/>
      <c r="P38" s="14"/>
      <c r="Q38" s="13"/>
      <c r="R38" s="13"/>
      <c r="S38" s="15"/>
    </row>
    <row r="39" spans="1:19" x14ac:dyDescent="0.2">
      <c r="A39" s="16"/>
      <c r="B39" s="17"/>
      <c r="C39" s="18"/>
      <c r="D39" s="19"/>
      <c r="E39" s="19"/>
      <c r="F39" s="19"/>
      <c r="G39" s="19"/>
      <c r="H39" s="19"/>
      <c r="I39" s="18"/>
      <c r="K39" s="16"/>
      <c r="L39" s="17"/>
      <c r="M39" s="18"/>
      <c r="N39" s="19"/>
      <c r="O39" s="19"/>
      <c r="P39" s="19"/>
      <c r="Q39" s="19"/>
      <c r="R39" s="19"/>
      <c r="S39" s="18"/>
    </row>
    <row r="40" spans="1:19" ht="17" x14ac:dyDescent="0.2">
      <c r="A40" s="16" t="s">
        <v>7</v>
      </c>
      <c r="B40" s="20"/>
      <c r="C40" s="50">
        <f>+C7</f>
        <v>5</v>
      </c>
      <c r="D40" s="22"/>
      <c r="E40" s="19"/>
      <c r="F40" s="19"/>
      <c r="G40" s="24"/>
      <c r="H40" s="22"/>
      <c r="I40" s="25"/>
      <c r="K40" s="16" t="s">
        <v>7</v>
      </c>
      <c r="L40" s="20"/>
      <c r="M40" s="50">
        <f>+M7</f>
        <v>5</v>
      </c>
      <c r="N40" s="22"/>
      <c r="O40" s="19"/>
      <c r="P40" s="19"/>
      <c r="Q40" s="24"/>
      <c r="R40" s="22"/>
      <c r="S40" s="25"/>
    </row>
    <row r="41" spans="1:19" x14ac:dyDescent="0.2">
      <c r="A41" s="16"/>
      <c r="B41" s="17"/>
      <c r="C41" s="44"/>
      <c r="D41" s="19"/>
      <c r="E41" s="19"/>
      <c r="F41" s="19"/>
      <c r="G41" s="19"/>
      <c r="H41" s="19"/>
      <c r="I41" s="18"/>
      <c r="K41" s="16"/>
      <c r="L41" s="17"/>
      <c r="M41" s="44"/>
      <c r="N41" s="19"/>
      <c r="O41" s="19"/>
      <c r="P41" s="19"/>
      <c r="Q41" s="19"/>
      <c r="R41" s="19"/>
      <c r="S41" s="18"/>
    </row>
    <row r="42" spans="1:19" ht="17" x14ac:dyDescent="0.2">
      <c r="A42" s="16" t="s">
        <v>8</v>
      </c>
      <c r="B42" s="20"/>
      <c r="C42" s="50">
        <f>+C9</f>
        <v>20</v>
      </c>
      <c r="D42" s="22"/>
      <c r="E42" s="19"/>
      <c r="F42" s="19"/>
      <c r="G42" s="24"/>
      <c r="H42" s="22"/>
      <c r="I42" s="25"/>
      <c r="K42" s="16" t="s">
        <v>8</v>
      </c>
      <c r="L42" s="20"/>
      <c r="M42" s="50">
        <f>+M9</f>
        <v>20</v>
      </c>
      <c r="N42" s="22"/>
      <c r="O42" s="19"/>
      <c r="P42" s="19"/>
      <c r="Q42" s="24"/>
      <c r="R42" s="22"/>
      <c r="S42" s="25"/>
    </row>
    <row r="43" spans="1:19" x14ac:dyDescent="0.2">
      <c r="A43" s="16"/>
      <c r="B43" s="17"/>
      <c r="C43" s="44"/>
      <c r="D43" s="19"/>
      <c r="E43" s="19"/>
      <c r="F43" s="19"/>
      <c r="G43" s="19"/>
      <c r="H43" s="19"/>
      <c r="I43" s="18"/>
      <c r="K43" s="16"/>
      <c r="L43" s="17"/>
      <c r="M43" s="44"/>
      <c r="N43" s="19"/>
      <c r="O43" s="19"/>
      <c r="P43" s="19"/>
      <c r="Q43" s="19"/>
      <c r="R43" s="19"/>
      <c r="S43" s="18"/>
    </row>
    <row r="44" spans="1:19" ht="17" x14ac:dyDescent="0.2">
      <c r="A44" s="16" t="s">
        <v>9</v>
      </c>
      <c r="B44" s="20"/>
      <c r="C44" s="50">
        <f>+C11</f>
        <v>12</v>
      </c>
      <c r="D44" s="22"/>
      <c r="E44" s="19"/>
      <c r="F44" s="19"/>
      <c r="G44" s="24"/>
      <c r="H44" s="22"/>
      <c r="I44" s="25"/>
      <c r="K44" s="16" t="s">
        <v>9</v>
      </c>
      <c r="L44" s="20"/>
      <c r="M44" s="50">
        <f>+M11</f>
        <v>12</v>
      </c>
      <c r="N44" s="22"/>
      <c r="O44" s="19"/>
      <c r="P44" s="19"/>
      <c r="Q44" s="24"/>
      <c r="R44" s="22"/>
      <c r="S44" s="25"/>
    </row>
    <row r="45" spans="1:19" x14ac:dyDescent="0.2">
      <c r="C45" s="58"/>
      <c r="M45" s="58"/>
    </row>
    <row r="46" spans="1:19" ht="17" x14ac:dyDescent="0.2">
      <c r="A46" s="16" t="s">
        <v>23</v>
      </c>
      <c r="B46" s="20"/>
      <c r="C46" s="55">
        <f>+C40*C42*C44</f>
        <v>1200</v>
      </c>
      <c r="D46" s="27"/>
      <c r="E46" s="28"/>
      <c r="F46" s="28"/>
      <c r="G46" s="29"/>
      <c r="H46" s="27"/>
      <c r="I46" s="30"/>
      <c r="K46" s="16" t="s">
        <v>23</v>
      </c>
      <c r="L46" s="20"/>
      <c r="M46" s="55">
        <f>+M40*M42*M44</f>
        <v>1200</v>
      </c>
      <c r="N46" s="27"/>
      <c r="O46" s="28"/>
      <c r="P46" s="28"/>
      <c r="Q46" s="29"/>
      <c r="R46" s="27"/>
      <c r="S46" s="30"/>
    </row>
    <row r="48" spans="1:19" ht="17" x14ac:dyDescent="0.2">
      <c r="A48" s="16" t="s">
        <v>25</v>
      </c>
      <c r="B48" s="20"/>
      <c r="C48" s="56">
        <f>48977/31000000</f>
        <v>1.5799032258064516E-3</v>
      </c>
      <c r="D48" s="27"/>
      <c r="E48" s="28"/>
      <c r="F48" s="28"/>
      <c r="G48" s="29"/>
      <c r="H48" s="27"/>
      <c r="I48" s="30">
        <f>+C48*C46</f>
        <v>1.8958838709677419</v>
      </c>
      <c r="K48" s="16" t="s">
        <v>24</v>
      </c>
      <c r="L48" s="20"/>
      <c r="M48" s="56">
        <f>+C48*M42</f>
        <v>3.159806451612903E-2</v>
      </c>
      <c r="N48" s="27"/>
      <c r="O48" s="28"/>
      <c r="P48" s="28"/>
      <c r="Q48" s="29"/>
      <c r="R48" s="27"/>
      <c r="S48" s="30">
        <f>+M48*M40</f>
        <v>0.15799032258064516</v>
      </c>
    </row>
    <row r="50" spans="1:19" ht="18" thickBot="1" x14ac:dyDescent="0.25">
      <c r="A50" s="4" t="s">
        <v>35</v>
      </c>
      <c r="B50" s="5"/>
      <c r="C50" s="5"/>
      <c r="D50" s="5"/>
      <c r="E50" s="5"/>
      <c r="F50" s="5"/>
      <c r="G50" s="5"/>
      <c r="H50" s="5"/>
      <c r="I50" s="57">
        <f>+I48</f>
        <v>1.8958838709677419</v>
      </c>
      <c r="K50" s="4" t="s">
        <v>35</v>
      </c>
      <c r="L50" s="5"/>
      <c r="M50" s="5"/>
      <c r="N50" s="5"/>
      <c r="O50" s="5"/>
      <c r="P50" s="5"/>
      <c r="Q50" s="5"/>
      <c r="R50" s="5"/>
      <c r="S50" s="57">
        <f>+S48</f>
        <v>0.15799032258064516</v>
      </c>
    </row>
    <row r="51" spans="1:19" ht="36" thickTop="1" thickBot="1" x14ac:dyDescent="0.25">
      <c r="A51" s="4" t="s">
        <v>26</v>
      </c>
      <c r="B51" s="5"/>
      <c r="C51" s="5"/>
      <c r="D51" s="5"/>
      <c r="E51" s="5"/>
      <c r="F51" s="5"/>
      <c r="G51" s="5"/>
      <c r="H51" s="5"/>
      <c r="I51" s="6"/>
      <c r="K51" s="4" t="s">
        <v>26</v>
      </c>
      <c r="L51" s="5"/>
      <c r="M51" s="5"/>
      <c r="N51" s="5"/>
      <c r="O51" s="5"/>
      <c r="P51" s="5"/>
      <c r="Q51" s="5"/>
      <c r="R51" s="5"/>
      <c r="S51" s="57">
        <f>+S50-I50</f>
        <v>-1.7378935483870968</v>
      </c>
    </row>
    <row r="52" spans="1:19" ht="17" thickTop="1" x14ac:dyDescent="0.2"/>
    <row r="53" spans="1:19" ht="17" thickBot="1" x14ac:dyDescent="0.25"/>
    <row r="54" spans="1:19" ht="17" thickTop="1" x14ac:dyDescent="0.2">
      <c r="A54" s="1"/>
      <c r="B54" s="1"/>
      <c r="C54" s="2" t="s">
        <v>0</v>
      </c>
      <c r="D54" s="3"/>
      <c r="E54" s="3"/>
      <c r="F54" s="3"/>
      <c r="G54" s="3"/>
      <c r="H54" s="3"/>
      <c r="I54" s="2"/>
      <c r="K54" s="1" t="s">
        <v>29</v>
      </c>
      <c r="L54" s="1"/>
      <c r="M54" s="2" t="s">
        <v>0</v>
      </c>
      <c r="N54" s="3"/>
      <c r="O54" s="3"/>
      <c r="P54" s="3"/>
      <c r="Q54" s="3"/>
      <c r="R54" s="3"/>
      <c r="S54" s="2"/>
    </row>
    <row r="55" spans="1:19" ht="17" thickBot="1" x14ac:dyDescent="0.25">
      <c r="A55" s="7"/>
      <c r="B55" s="7"/>
      <c r="C55" s="8"/>
      <c r="D55" s="9"/>
      <c r="E55" s="9"/>
      <c r="F55" s="9"/>
      <c r="G55" s="9"/>
      <c r="H55" s="9"/>
      <c r="I55" s="8"/>
      <c r="K55" s="7"/>
      <c r="L55" s="7"/>
      <c r="M55" s="8"/>
      <c r="N55" s="9"/>
      <c r="O55" s="9"/>
      <c r="P55" s="9"/>
      <c r="Q55" s="9"/>
      <c r="R55" s="9"/>
      <c r="S55" s="8"/>
    </row>
    <row r="56" spans="1:19" ht="18" thickTop="1" x14ac:dyDescent="0.2">
      <c r="A56" s="10" t="s">
        <v>4</v>
      </c>
      <c r="B56" s="11"/>
      <c r="C56" s="12" t="str">
        <f>+C38</f>
        <v>PIPPO SRL</v>
      </c>
      <c r="D56" s="13"/>
      <c r="E56" s="13"/>
      <c r="F56" s="14"/>
      <c r="G56" s="13"/>
      <c r="H56" s="13"/>
      <c r="I56" s="15"/>
      <c r="K56" s="10" t="s">
        <v>4</v>
      </c>
      <c r="L56" s="11"/>
      <c r="M56" s="12" t="str">
        <f>+C56</f>
        <v>PIPPO SRL</v>
      </c>
      <c r="N56" s="13"/>
      <c r="O56" s="13"/>
      <c r="P56" s="14"/>
      <c r="Q56" s="13"/>
      <c r="R56" s="13"/>
      <c r="S56" s="15"/>
    </row>
    <row r="57" spans="1:19" x14ac:dyDescent="0.2">
      <c r="A57" s="16"/>
      <c r="B57" s="17"/>
      <c r="C57" s="18"/>
      <c r="D57" s="19"/>
      <c r="E57" s="19"/>
      <c r="F57" s="19"/>
      <c r="G57" s="19"/>
      <c r="H57" s="19"/>
      <c r="I57" s="18"/>
      <c r="K57" s="16"/>
      <c r="L57" s="17"/>
      <c r="M57" s="18"/>
      <c r="N57" s="19"/>
      <c r="O57" s="19"/>
      <c r="P57" s="19"/>
      <c r="Q57" s="19"/>
      <c r="R57" s="19"/>
      <c r="S57" s="18"/>
    </row>
    <row r="58" spans="1:19" ht="34" x14ac:dyDescent="0.2">
      <c r="A58" s="16" t="s">
        <v>27</v>
      </c>
      <c r="B58" s="63">
        <f>1/6</f>
        <v>0.16666666666666666</v>
      </c>
      <c r="C58" s="64">
        <f>+B58*C40*C44</f>
        <v>10</v>
      </c>
      <c r="D58" s="22"/>
      <c r="E58" s="19"/>
      <c r="F58" s="19"/>
      <c r="G58" s="24"/>
      <c r="H58" s="22"/>
      <c r="I58" s="25"/>
      <c r="K58" s="16" t="s">
        <v>27</v>
      </c>
      <c r="L58" s="20">
        <v>0</v>
      </c>
      <c r="M58" s="50">
        <f>+L58*M40*M44</f>
        <v>0</v>
      </c>
      <c r="N58" s="22"/>
      <c r="O58" s="19"/>
      <c r="P58" s="19"/>
      <c r="Q58" s="24"/>
      <c r="R58" s="22"/>
      <c r="S58" s="25"/>
    </row>
    <row r="59" spans="1:19" x14ac:dyDescent="0.2">
      <c r="A59" s="16"/>
      <c r="B59" s="17"/>
      <c r="C59" s="44"/>
      <c r="D59" s="19"/>
      <c r="E59" s="19"/>
      <c r="F59" s="19"/>
      <c r="G59" s="19"/>
      <c r="H59" s="19"/>
      <c r="I59" s="18"/>
      <c r="K59" s="16"/>
      <c r="L59" s="17"/>
      <c r="M59" s="44"/>
      <c r="N59" s="19"/>
      <c r="O59" s="19"/>
      <c r="P59" s="19"/>
      <c r="Q59" s="19"/>
      <c r="R59" s="19"/>
      <c r="S59" s="18"/>
    </row>
    <row r="60" spans="1:19" ht="34" x14ac:dyDescent="0.2">
      <c r="A60" s="16" t="s">
        <v>30</v>
      </c>
      <c r="B60" s="65">
        <f>+(7.5*60*8)/12</f>
        <v>300</v>
      </c>
      <c r="C60" s="50">
        <f>+B60*C44</f>
        <v>3600</v>
      </c>
      <c r="D60" s="22"/>
      <c r="E60" s="19"/>
      <c r="F60" s="19"/>
      <c r="G60" s="24"/>
      <c r="H60" s="22"/>
      <c r="I60" s="25"/>
      <c r="K60" s="16" t="s">
        <v>28</v>
      </c>
      <c r="L60" s="20"/>
      <c r="M60" s="50">
        <f>+C60*0.3</f>
        <v>1080</v>
      </c>
      <c r="N60" s="22"/>
      <c r="O60" s="19"/>
      <c r="P60" s="19"/>
      <c r="Q60" s="24"/>
      <c r="R60" s="22"/>
      <c r="S60" s="25"/>
    </row>
    <row r="61" spans="1:19" x14ac:dyDescent="0.2">
      <c r="A61" s="16"/>
      <c r="B61" s="17"/>
      <c r="C61" s="44"/>
      <c r="D61" s="19"/>
      <c r="E61" s="19"/>
      <c r="F61" s="19"/>
      <c r="G61" s="19"/>
      <c r="H61" s="19"/>
      <c r="I61" s="18"/>
      <c r="K61" s="16"/>
      <c r="L61" s="17"/>
      <c r="M61" s="44"/>
      <c r="N61" s="19"/>
      <c r="O61" s="19"/>
      <c r="P61" s="19"/>
      <c r="Q61" s="19"/>
      <c r="R61" s="19"/>
      <c r="S61" s="18"/>
    </row>
    <row r="63" spans="1:19" ht="18" thickBot="1" x14ac:dyDescent="0.25">
      <c r="A63" s="4" t="s">
        <v>31</v>
      </c>
      <c r="B63" s="5"/>
      <c r="C63" s="5"/>
      <c r="D63" s="5"/>
      <c r="E63" s="5"/>
      <c r="F63" s="5"/>
      <c r="G63" s="5"/>
      <c r="H63" s="5"/>
      <c r="I63" s="57">
        <f>+C60+C58</f>
        <v>3610</v>
      </c>
      <c r="K63" s="4" t="s">
        <v>31</v>
      </c>
      <c r="L63" s="5"/>
      <c r="M63" s="5"/>
      <c r="N63" s="5"/>
      <c r="O63" s="5"/>
      <c r="P63" s="5"/>
      <c r="Q63" s="5"/>
      <c r="R63" s="5"/>
      <c r="S63" s="57">
        <f>+M60+M58</f>
        <v>1080</v>
      </c>
    </row>
    <row r="64" spans="1:19" ht="36" thickTop="1" thickBot="1" x14ac:dyDescent="0.25">
      <c r="A64" s="4" t="s">
        <v>32</v>
      </c>
      <c r="B64" s="5"/>
      <c r="C64" s="5"/>
      <c r="D64" s="5"/>
      <c r="E64" s="5"/>
      <c r="F64" s="5"/>
      <c r="G64" s="5"/>
      <c r="H64" s="5"/>
      <c r="I64" s="6"/>
      <c r="K64" s="4" t="s">
        <v>32</v>
      </c>
      <c r="L64" s="5"/>
      <c r="M64" s="5"/>
      <c r="N64" s="5"/>
      <c r="O64" s="5"/>
      <c r="P64" s="5"/>
      <c r="Q64" s="5"/>
      <c r="R64" s="5"/>
      <c r="S64" s="57">
        <f>+S63-I63</f>
        <v>-2530</v>
      </c>
    </row>
    <row r="65" spans="1:19" ht="36" thickTop="1" thickBot="1" x14ac:dyDescent="0.25">
      <c r="A65" s="4" t="s">
        <v>33</v>
      </c>
      <c r="B65" s="5"/>
      <c r="C65" s="5"/>
      <c r="D65" s="5"/>
      <c r="E65" s="5"/>
      <c r="F65" s="5"/>
      <c r="G65" s="5"/>
      <c r="H65" s="5"/>
      <c r="I65" s="6"/>
      <c r="K65" s="4" t="s">
        <v>33</v>
      </c>
      <c r="L65" s="5"/>
      <c r="M65" s="5"/>
      <c r="N65" s="5"/>
      <c r="O65" s="5"/>
      <c r="P65" s="5"/>
      <c r="Q65" s="5"/>
      <c r="R65" s="5"/>
      <c r="S65" s="57">
        <f>+S64/60</f>
        <v>-42.166666666666664</v>
      </c>
    </row>
    <row r="66" spans="1:19" ht="17" thickTop="1" x14ac:dyDescent="0.2"/>
  </sheetData>
  <sheetProtection algorithmName="SHA-512" hashValue="7AkiyR02tuU0mcYLwEm3FsjCid/91dpbLeUZSB4k054yxiJWFO4Silzd439RWIs6Rl3ewcUlM/ryzqDxySRezQ==" saltValue="GNR5Ugg1OjMQDAWE8gcEvg==" spinCount="100000" sheet="1" objects="1" scenarios="1"/>
  <mergeCells count="10">
    <mergeCell ref="K30:S30"/>
    <mergeCell ref="K31:S31"/>
    <mergeCell ref="K32:S32"/>
    <mergeCell ref="K33:S33"/>
    <mergeCell ref="K34:S34"/>
    <mergeCell ref="A30:I30"/>
    <mergeCell ref="A31:I31"/>
    <mergeCell ref="A32:I32"/>
    <mergeCell ref="A33:I33"/>
    <mergeCell ref="A34:I3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6" x14ac:dyDescent="0.2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scelgo REPAS</vt:lpstr>
      <vt:lpstr>foglio calcoli</vt:lpstr>
      <vt:lpstr>Foglio2</vt:lpstr>
    </vt:vector>
  </TitlesOfParts>
  <Company>Ali SpA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Bugliani</dc:creator>
  <cp:lastModifiedBy>Marco Bugliani</cp:lastModifiedBy>
  <dcterms:created xsi:type="dcterms:W3CDTF">2019-11-14T08:57:47Z</dcterms:created>
  <dcterms:modified xsi:type="dcterms:W3CDTF">2020-01-16T10:55:03Z</dcterms:modified>
</cp:coreProperties>
</file>